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orisnik\Desktop\"/>
    </mc:Choice>
  </mc:AlternateContent>
  <workbookProtection workbookPassword="DE31" lockStructure="1"/>
  <bookViews>
    <workbookView xWindow="0" yWindow="0" windowWidth="28800" windowHeight="11235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R108" i="14"/>
  <c r="Q108" i="14"/>
  <c r="P108" i="14"/>
  <c r="N108" i="14"/>
  <c r="M108" i="14"/>
  <c r="J108" i="14"/>
  <c r="H108" i="14"/>
  <c r="V107" i="14"/>
  <c r="U107" i="14"/>
  <c r="T107" i="14"/>
  <c r="R107" i="14"/>
  <c r="Q107" i="14"/>
  <c r="P107" i="14"/>
  <c r="N107" i="14"/>
  <c r="M107" i="14"/>
  <c r="J107" i="14"/>
  <c r="H107" i="14"/>
  <c r="V105" i="14"/>
  <c r="U105" i="14"/>
  <c r="T105" i="14"/>
  <c r="R105" i="14"/>
  <c r="Q105" i="14"/>
  <c r="P105" i="14"/>
  <c r="N105" i="14"/>
  <c r="M105" i="14"/>
  <c r="J105" i="14"/>
  <c r="H105" i="14"/>
  <c r="V104" i="14"/>
  <c r="U104" i="14"/>
  <c r="T104" i="14"/>
  <c r="R104" i="14"/>
  <c r="Q104" i="14"/>
  <c r="P104" i="14"/>
  <c r="N104" i="14"/>
  <c r="M104" i="14"/>
  <c r="J104" i="14"/>
  <c r="H104" i="14"/>
  <c r="V103" i="14"/>
  <c r="U103" i="14"/>
  <c r="T103" i="14"/>
  <c r="R103" i="14"/>
  <c r="Q103" i="14"/>
  <c r="P103" i="14"/>
  <c r="N103" i="14"/>
  <c r="M103" i="14"/>
  <c r="J103" i="14"/>
  <c r="H103" i="14"/>
  <c r="V102" i="14"/>
  <c r="U102" i="14"/>
  <c r="T102" i="14"/>
  <c r="R102" i="14"/>
  <c r="Q102" i="14"/>
  <c r="P102" i="14"/>
  <c r="N102" i="14"/>
  <c r="M102" i="14"/>
  <c r="J102" i="14"/>
  <c r="H102" i="14"/>
  <c r="V101" i="14"/>
  <c r="U101" i="14"/>
  <c r="T101" i="14"/>
  <c r="R101" i="14"/>
  <c r="Q101" i="14"/>
  <c r="P101" i="14"/>
  <c r="N101" i="14"/>
  <c r="M101" i="14"/>
  <c r="J101" i="14"/>
  <c r="H101" i="14"/>
  <c r="V99" i="14"/>
  <c r="U99" i="14"/>
  <c r="T99" i="14"/>
  <c r="R99" i="14"/>
  <c r="Q99" i="14"/>
  <c r="P99" i="14"/>
  <c r="N99" i="14"/>
  <c r="M99" i="14"/>
  <c r="J99" i="14"/>
  <c r="H99" i="14"/>
  <c r="V98" i="14"/>
  <c r="U98" i="14"/>
  <c r="T98" i="14"/>
  <c r="R98" i="14"/>
  <c r="Q98" i="14"/>
  <c r="P98" i="14"/>
  <c r="N98" i="14"/>
  <c r="M98" i="14"/>
  <c r="J98" i="14"/>
  <c r="H98" i="14"/>
  <c r="V97" i="14"/>
  <c r="U97" i="14"/>
  <c r="T97" i="14"/>
  <c r="R97" i="14"/>
  <c r="Q97" i="14"/>
  <c r="P97" i="14"/>
  <c r="N97" i="14"/>
  <c r="M97" i="14"/>
  <c r="J97" i="14"/>
  <c r="H97" i="14"/>
  <c r="V96" i="14"/>
  <c r="U96" i="14"/>
  <c r="T96" i="14"/>
  <c r="R96" i="14"/>
  <c r="Q96" i="14"/>
  <c r="P96" i="14"/>
  <c r="N96" i="14"/>
  <c r="M96" i="14"/>
  <c r="J96" i="14"/>
  <c r="H96" i="14"/>
  <c r="V95" i="14"/>
  <c r="U95" i="14"/>
  <c r="T95" i="14"/>
  <c r="R95" i="14"/>
  <c r="Q95" i="14"/>
  <c r="P95" i="14"/>
  <c r="N95" i="14"/>
  <c r="M95" i="14"/>
  <c r="J95" i="14"/>
  <c r="H95" i="14"/>
  <c r="V94" i="14"/>
  <c r="U94" i="14"/>
  <c r="T94" i="14"/>
  <c r="R94" i="14"/>
  <c r="Q94" i="14"/>
  <c r="P94" i="14"/>
  <c r="N94" i="14"/>
  <c r="M94" i="14"/>
  <c r="J94" i="14"/>
  <c r="H94" i="14"/>
  <c r="V93" i="14"/>
  <c r="U93" i="14"/>
  <c r="T93" i="14"/>
  <c r="R93" i="14"/>
  <c r="Q93" i="14"/>
  <c r="P93" i="14"/>
  <c r="N93" i="14"/>
  <c r="M93" i="14"/>
  <c r="J93" i="14"/>
  <c r="H93" i="14"/>
  <c r="V88" i="14"/>
  <c r="U88" i="14"/>
  <c r="T88" i="14"/>
  <c r="R88" i="14"/>
  <c r="Q88" i="14"/>
  <c r="P88" i="14"/>
  <c r="N88" i="14"/>
  <c r="M88" i="14"/>
  <c r="J88" i="14"/>
  <c r="H88" i="14"/>
  <c r="V87" i="14"/>
  <c r="U87" i="14"/>
  <c r="T87" i="14"/>
  <c r="R87" i="14"/>
  <c r="Q87" i="14"/>
  <c r="P87" i="14"/>
  <c r="N87" i="14"/>
  <c r="M87" i="14"/>
  <c r="J87" i="14"/>
  <c r="H87" i="14"/>
  <c r="V85" i="14"/>
  <c r="U85" i="14"/>
  <c r="T85" i="14"/>
  <c r="R85" i="14"/>
  <c r="Q85" i="14"/>
  <c r="P85" i="14"/>
  <c r="N85" i="14"/>
  <c r="M85" i="14"/>
  <c r="J85" i="14"/>
  <c r="H85" i="14"/>
  <c r="V84" i="14"/>
  <c r="U84" i="14"/>
  <c r="T84" i="14"/>
  <c r="R84" i="14"/>
  <c r="Q84" i="14"/>
  <c r="P84" i="14"/>
  <c r="N84" i="14"/>
  <c r="M84" i="14"/>
  <c r="J84" i="14"/>
  <c r="H84" i="14"/>
  <c r="V83" i="14"/>
  <c r="U83" i="14"/>
  <c r="T83" i="14"/>
  <c r="R83" i="14"/>
  <c r="Q83" i="14"/>
  <c r="P83" i="14"/>
  <c r="N83" i="14"/>
  <c r="M83" i="14"/>
  <c r="J83" i="14"/>
  <c r="H83" i="14"/>
  <c r="V82" i="14"/>
  <c r="U82" i="14"/>
  <c r="T82" i="14"/>
  <c r="R82" i="14"/>
  <c r="Q82" i="14"/>
  <c r="P82" i="14"/>
  <c r="N82" i="14"/>
  <c r="M82" i="14"/>
  <c r="J82" i="14"/>
  <c r="H82" i="14"/>
  <c r="V81" i="14"/>
  <c r="U81" i="14"/>
  <c r="T81" i="14"/>
  <c r="R81" i="14"/>
  <c r="Q81" i="14"/>
  <c r="P81" i="14"/>
  <c r="N81" i="14"/>
  <c r="M81" i="14"/>
  <c r="J81" i="14"/>
  <c r="H81" i="14"/>
  <c r="V79" i="14"/>
  <c r="U79" i="14"/>
  <c r="T79" i="14"/>
  <c r="R79" i="14"/>
  <c r="Q79" i="14"/>
  <c r="P79" i="14"/>
  <c r="N79" i="14"/>
  <c r="M79" i="14"/>
  <c r="J79" i="14"/>
  <c r="H79" i="14"/>
  <c r="V78" i="14"/>
  <c r="U78" i="14"/>
  <c r="T78" i="14"/>
  <c r="R78" i="14"/>
  <c r="Q78" i="14"/>
  <c r="P78" i="14"/>
  <c r="N78" i="14"/>
  <c r="M78" i="14"/>
  <c r="J78" i="14"/>
  <c r="H78" i="14"/>
  <c r="V77" i="14"/>
  <c r="U77" i="14"/>
  <c r="T77" i="14"/>
  <c r="R77" i="14"/>
  <c r="Q77" i="14"/>
  <c r="P77" i="14"/>
  <c r="N77" i="14"/>
  <c r="M77" i="14"/>
  <c r="J77" i="14"/>
  <c r="H77" i="14"/>
  <c r="V76" i="14"/>
  <c r="U76" i="14"/>
  <c r="T76" i="14"/>
  <c r="R76" i="14"/>
  <c r="Q76" i="14"/>
  <c r="P76" i="14"/>
  <c r="N76" i="14"/>
  <c r="M76" i="14"/>
  <c r="J76" i="14"/>
  <c r="H76" i="14"/>
  <c r="V75" i="14"/>
  <c r="U75" i="14"/>
  <c r="T75" i="14"/>
  <c r="R75" i="14"/>
  <c r="Q75" i="14"/>
  <c r="P75" i="14"/>
  <c r="N75" i="14"/>
  <c r="M75" i="14"/>
  <c r="J75" i="14"/>
  <c r="H75" i="14"/>
  <c r="V74" i="14"/>
  <c r="U74" i="14"/>
  <c r="T74" i="14"/>
  <c r="R74" i="14"/>
  <c r="Q74" i="14"/>
  <c r="P74" i="14"/>
  <c r="N74" i="14"/>
  <c r="M74" i="14"/>
  <c r="J74" i="14"/>
  <c r="H74" i="14"/>
  <c r="V73" i="14"/>
  <c r="U73" i="14"/>
  <c r="T73" i="14"/>
  <c r="R73" i="14"/>
  <c r="Q73" i="14"/>
  <c r="P73" i="14"/>
  <c r="N73" i="14"/>
  <c r="M73" i="14"/>
  <c r="J73" i="14"/>
  <c r="H73" i="14"/>
  <c r="V68" i="14"/>
  <c r="U68" i="14"/>
  <c r="T68" i="14"/>
  <c r="R68" i="14"/>
  <c r="Q68" i="14"/>
  <c r="P68" i="14"/>
  <c r="N68" i="14"/>
  <c r="M68" i="14"/>
  <c r="J68" i="14"/>
  <c r="V67" i="14"/>
  <c r="U67" i="14"/>
  <c r="T67" i="14"/>
  <c r="R67" i="14"/>
  <c r="Q67" i="14"/>
  <c r="P67" i="14"/>
  <c r="N67" i="14"/>
  <c r="M67" i="14"/>
  <c r="J67" i="14"/>
  <c r="V66" i="14"/>
  <c r="U66" i="14"/>
  <c r="T66" i="14"/>
  <c r="R66" i="14"/>
  <c r="Q66" i="14"/>
  <c r="P66" i="14"/>
  <c r="N66" i="14"/>
  <c r="M66" i="14"/>
  <c r="J66" i="14"/>
  <c r="V65" i="14"/>
  <c r="U65" i="14"/>
  <c r="T65" i="14"/>
  <c r="R65" i="14"/>
  <c r="Q65" i="14"/>
  <c r="P65" i="14"/>
  <c r="N65" i="14"/>
  <c r="M65" i="14"/>
  <c r="J65" i="14"/>
  <c r="V64" i="14"/>
  <c r="U64" i="14"/>
  <c r="T64" i="14"/>
  <c r="R64" i="14"/>
  <c r="Q64" i="14"/>
  <c r="P64" i="14"/>
  <c r="N64" i="14"/>
  <c r="M64" i="14"/>
  <c r="J64" i="14"/>
  <c r="V62" i="14"/>
  <c r="U62" i="14"/>
  <c r="T62" i="14"/>
  <c r="R62" i="14"/>
  <c r="Q62" i="14"/>
  <c r="P62" i="14"/>
  <c r="N62" i="14"/>
  <c r="M62" i="14"/>
  <c r="J62" i="14"/>
  <c r="V61" i="14"/>
  <c r="U61" i="14"/>
  <c r="T61" i="14"/>
  <c r="R61" i="14"/>
  <c r="Q61" i="14"/>
  <c r="P61" i="14"/>
  <c r="N61" i="14"/>
  <c r="M61" i="14"/>
  <c r="J61" i="14"/>
  <c r="V60" i="14"/>
  <c r="U60" i="14"/>
  <c r="T60" i="14"/>
  <c r="R60" i="14"/>
  <c r="Q60" i="14"/>
  <c r="P60" i="14"/>
  <c r="N60" i="14"/>
  <c r="M60" i="14"/>
  <c r="J60" i="14"/>
  <c r="V57" i="14"/>
  <c r="U57" i="14"/>
  <c r="T57" i="14"/>
  <c r="R57" i="14"/>
  <c r="Q57" i="14"/>
  <c r="P57" i="14"/>
  <c r="N57" i="14"/>
  <c r="M57" i="14"/>
  <c r="J57" i="14"/>
  <c r="V56" i="14"/>
  <c r="U56" i="14"/>
  <c r="T56" i="14"/>
  <c r="R56" i="14"/>
  <c r="Q56" i="14"/>
  <c r="P56" i="14"/>
  <c r="N56" i="14"/>
  <c r="M56" i="14"/>
  <c r="J56" i="14"/>
  <c r="V55" i="14"/>
  <c r="U55" i="14"/>
  <c r="T55" i="14"/>
  <c r="R55" i="14"/>
  <c r="Q55" i="14"/>
  <c r="P55" i="14"/>
  <c r="N55" i="14"/>
  <c r="M55" i="14"/>
  <c r="J55" i="14"/>
  <c r="V54" i="14"/>
  <c r="U54" i="14"/>
  <c r="T54" i="14"/>
  <c r="R54" i="14"/>
  <c r="Q54" i="14"/>
  <c r="P54" i="14"/>
  <c r="N54" i="14"/>
  <c r="M54" i="14"/>
  <c r="J54" i="14"/>
  <c r="V52" i="14"/>
  <c r="U52" i="14"/>
  <c r="T52" i="14"/>
  <c r="R52" i="14"/>
  <c r="Q52" i="14"/>
  <c r="P52" i="14"/>
  <c r="N52" i="14"/>
  <c r="M52" i="14"/>
  <c r="J52" i="14"/>
  <c r="V50" i="14"/>
  <c r="U50" i="14"/>
  <c r="T50" i="14"/>
  <c r="R50" i="14"/>
  <c r="Q50" i="14"/>
  <c r="P50" i="14"/>
  <c r="N50" i="14"/>
  <c r="M50" i="14"/>
  <c r="J50" i="14"/>
  <c r="V48" i="14"/>
  <c r="U48" i="14"/>
  <c r="T48" i="14"/>
  <c r="R48" i="14"/>
  <c r="Q48" i="14"/>
  <c r="P48" i="14"/>
  <c r="N48" i="14"/>
  <c r="M48" i="14"/>
  <c r="J48" i="14"/>
  <c r="V47" i="14"/>
  <c r="U47" i="14"/>
  <c r="T47" i="14"/>
  <c r="R47" i="14"/>
  <c r="Q47" i="14"/>
  <c r="P47" i="14"/>
  <c r="N47" i="14"/>
  <c r="M47" i="14"/>
  <c r="J47" i="14"/>
  <c r="V46" i="14"/>
  <c r="U46" i="14"/>
  <c r="T46" i="14"/>
  <c r="R46" i="14"/>
  <c r="Q46" i="14"/>
  <c r="P46" i="14"/>
  <c r="N46" i="14"/>
  <c r="M46" i="14"/>
  <c r="J46" i="14"/>
  <c r="V45" i="14"/>
  <c r="U45" i="14"/>
  <c r="T45" i="14"/>
  <c r="R45" i="14"/>
  <c r="Q45" i="14"/>
  <c r="P45" i="14"/>
  <c r="N45" i="14"/>
  <c r="M45" i="14"/>
  <c r="J45" i="14"/>
  <c r="V44" i="14"/>
  <c r="U44" i="14"/>
  <c r="T44" i="14"/>
  <c r="R44" i="14"/>
  <c r="Q44" i="14"/>
  <c r="P44" i="14"/>
  <c r="N44" i="14"/>
  <c r="M44" i="14"/>
  <c r="J44" i="14"/>
  <c r="V43" i="14"/>
  <c r="U43" i="14"/>
  <c r="T43" i="14"/>
  <c r="R43" i="14"/>
  <c r="Q43" i="14"/>
  <c r="P43" i="14"/>
  <c r="N43" i="14"/>
  <c r="M43" i="14"/>
  <c r="J43" i="14"/>
  <c r="V41" i="14"/>
  <c r="U41" i="14"/>
  <c r="T41" i="14"/>
  <c r="R41" i="14"/>
  <c r="Q41" i="14"/>
  <c r="P41" i="14"/>
  <c r="N41" i="14"/>
  <c r="M41" i="14"/>
  <c r="J41" i="14"/>
  <c r="V40" i="14"/>
  <c r="U40" i="14"/>
  <c r="T40" i="14"/>
  <c r="R40" i="14"/>
  <c r="Q40" i="14"/>
  <c r="P40" i="14"/>
  <c r="N40" i="14"/>
  <c r="M40" i="14"/>
  <c r="J40" i="14"/>
  <c r="V37" i="14"/>
  <c r="U37" i="14"/>
  <c r="T37" i="14"/>
  <c r="R37" i="14"/>
  <c r="Q37" i="14"/>
  <c r="P37" i="14"/>
  <c r="N37" i="14"/>
  <c r="M37" i="14"/>
  <c r="J37" i="14"/>
  <c r="V36" i="14"/>
  <c r="U36" i="14"/>
  <c r="T36" i="14"/>
  <c r="R36" i="14"/>
  <c r="Q36" i="14"/>
  <c r="P36" i="14"/>
  <c r="N36" i="14"/>
  <c r="M36" i="14"/>
  <c r="J36" i="14"/>
  <c r="V35" i="14"/>
  <c r="U35" i="14"/>
  <c r="T35" i="14"/>
  <c r="R35" i="14"/>
  <c r="Q35" i="14"/>
  <c r="P35" i="14"/>
  <c r="N35" i="14"/>
  <c r="M35" i="14"/>
  <c r="J35" i="14"/>
  <c r="V34" i="14"/>
  <c r="U34" i="14"/>
  <c r="T34" i="14"/>
  <c r="R34" i="14"/>
  <c r="Q34" i="14"/>
  <c r="P34" i="14"/>
  <c r="N34" i="14"/>
  <c r="M34" i="14"/>
  <c r="J34" i="14"/>
  <c r="V32" i="14"/>
  <c r="U32" i="14"/>
  <c r="T32" i="14"/>
  <c r="R32" i="14"/>
  <c r="Q32" i="14"/>
  <c r="P32" i="14"/>
  <c r="N32" i="14"/>
  <c r="M32" i="14"/>
  <c r="J32" i="14"/>
  <c r="V31" i="14"/>
  <c r="U31" i="14"/>
  <c r="T31" i="14"/>
  <c r="R31" i="14"/>
  <c r="Q31" i="14"/>
  <c r="P31" i="14"/>
  <c r="N31" i="14"/>
  <c r="M31" i="14"/>
  <c r="J31" i="14"/>
  <c r="V29" i="14"/>
  <c r="U29" i="14"/>
  <c r="T29" i="14"/>
  <c r="R29" i="14"/>
  <c r="Q29" i="14"/>
  <c r="P29" i="14"/>
  <c r="N29" i="14"/>
  <c r="M29" i="14"/>
  <c r="J29" i="14"/>
  <c r="V28" i="14"/>
  <c r="U28" i="14"/>
  <c r="T28" i="14"/>
  <c r="R28" i="14"/>
  <c r="Q28" i="14"/>
  <c r="P28" i="14"/>
  <c r="N28" i="14"/>
  <c r="M28" i="14"/>
  <c r="J28" i="14"/>
  <c r="V27" i="14"/>
  <c r="U27" i="14"/>
  <c r="T27" i="14"/>
  <c r="R27" i="14"/>
  <c r="Q27" i="14"/>
  <c r="P27" i="14"/>
  <c r="N27" i="14"/>
  <c r="M27" i="14"/>
  <c r="J27" i="14"/>
  <c r="V26" i="14"/>
  <c r="U26" i="14"/>
  <c r="T26" i="14"/>
  <c r="R26" i="14"/>
  <c r="Q26" i="14"/>
  <c r="P26" i="14"/>
  <c r="N26" i="14"/>
  <c r="M26" i="14"/>
  <c r="J26" i="14"/>
  <c r="V25" i="14"/>
  <c r="U25" i="14"/>
  <c r="T25" i="14"/>
  <c r="R25" i="14"/>
  <c r="Q25" i="14"/>
  <c r="P25" i="14"/>
  <c r="N25" i="14"/>
  <c r="M25" i="14"/>
  <c r="J25" i="14"/>
  <c r="V24" i="14"/>
  <c r="U24" i="14"/>
  <c r="T24" i="14"/>
  <c r="R24" i="14"/>
  <c r="Q24" i="14"/>
  <c r="P24" i="14"/>
  <c r="N24" i="14"/>
  <c r="M24" i="14"/>
  <c r="J24" i="14"/>
  <c r="V22" i="14"/>
  <c r="U22" i="14"/>
  <c r="T22" i="14"/>
  <c r="R22" i="14"/>
  <c r="Q22" i="14"/>
  <c r="P22" i="14"/>
  <c r="N22" i="14"/>
  <c r="M22" i="14"/>
  <c r="J22" i="14"/>
  <c r="V21" i="14"/>
  <c r="U21" i="14"/>
  <c r="T21" i="14"/>
  <c r="R21" i="14"/>
  <c r="Q21" i="14"/>
  <c r="P21" i="14"/>
  <c r="N21" i="14"/>
  <c r="M21" i="14"/>
  <c r="J21" i="14"/>
  <c r="V20" i="14"/>
  <c r="U20" i="14"/>
  <c r="T20" i="14"/>
  <c r="R20" i="14"/>
  <c r="Q20" i="14"/>
  <c r="P20" i="14"/>
  <c r="N20" i="14"/>
  <c r="M20" i="14"/>
  <c r="J20" i="14"/>
  <c r="V18" i="14"/>
  <c r="U18" i="14"/>
  <c r="T18" i="14"/>
  <c r="R18" i="14"/>
  <c r="Q18" i="14"/>
  <c r="P18" i="14"/>
  <c r="N18" i="14"/>
  <c r="M18" i="14"/>
  <c r="J18" i="14"/>
  <c r="V17" i="14"/>
  <c r="U17" i="14"/>
  <c r="T17" i="14"/>
  <c r="R17" i="14"/>
  <c r="Q17" i="14"/>
  <c r="P17" i="14"/>
  <c r="N17" i="14"/>
  <c r="M17" i="14"/>
  <c r="J17" i="14"/>
  <c r="V16" i="14"/>
  <c r="U16" i="14"/>
  <c r="T16" i="14"/>
  <c r="R16" i="14"/>
  <c r="Q16" i="14"/>
  <c r="P16" i="14"/>
  <c r="N16" i="14"/>
  <c r="M16" i="14"/>
  <c r="J16" i="14"/>
  <c r="V14" i="14"/>
  <c r="U14" i="14"/>
  <c r="T14" i="14"/>
  <c r="R14" i="14"/>
  <c r="Q14" i="14"/>
  <c r="P14" i="14"/>
  <c r="N14" i="14"/>
  <c r="M14" i="14"/>
  <c r="J14" i="14"/>
  <c r="V13" i="14"/>
  <c r="U13" i="14"/>
  <c r="T13" i="14"/>
  <c r="R13" i="14"/>
  <c r="Q13" i="14"/>
  <c r="P13" i="14"/>
  <c r="N13" i="14"/>
  <c r="M13" i="14"/>
  <c r="J13" i="14"/>
  <c r="V12" i="14"/>
  <c r="U12" i="14"/>
  <c r="T12" i="14"/>
  <c r="R12" i="14"/>
  <c r="Q12" i="14"/>
  <c r="P12" i="14"/>
  <c r="N12" i="14"/>
  <c r="M12" i="14"/>
  <c r="J12" i="14"/>
  <c r="V11" i="14"/>
  <c r="U11" i="14"/>
  <c r="T11" i="14"/>
  <c r="R11" i="14"/>
  <c r="Q11" i="14"/>
  <c r="P11" i="14"/>
  <c r="N11" i="14"/>
  <c r="M11" i="14"/>
  <c r="J11" i="14"/>
  <c r="V10" i="14"/>
  <c r="U10" i="14"/>
  <c r="T10" i="14"/>
  <c r="R10" i="14"/>
  <c r="Q10" i="14"/>
  <c r="P10" i="14"/>
  <c r="N10" i="14"/>
  <c r="M10" i="14"/>
  <c r="J10" i="14"/>
  <c r="V8" i="14"/>
  <c r="U8" i="14"/>
  <c r="T8" i="14"/>
  <c r="R8" i="14"/>
  <c r="Q8" i="14"/>
  <c r="P8" i="14"/>
  <c r="N8" i="14"/>
  <c r="M8" i="14"/>
  <c r="J8" i="14"/>
  <c r="V7" i="14"/>
  <c r="U7" i="14"/>
  <c r="T7" i="14"/>
  <c r="R7" i="14"/>
  <c r="Q7" i="14"/>
  <c r="P7" i="14"/>
  <c r="N7" i="14"/>
  <c r="M7" i="14"/>
  <c r="J7" i="14"/>
  <c r="V6" i="14"/>
  <c r="U6" i="14"/>
  <c r="T6" i="14"/>
  <c r="R6" i="14"/>
  <c r="Q6" i="14"/>
  <c r="P6" i="14"/>
  <c r="N6" i="14"/>
  <c r="M6" i="14"/>
  <c r="J6" i="14"/>
  <c r="U106" i="14" l="1"/>
  <c r="N92" i="14"/>
  <c r="T92" i="14"/>
  <c r="H100" i="14"/>
  <c r="J100" i="14"/>
  <c r="N100" i="14"/>
  <c r="P106" i="14"/>
  <c r="R106" i="14"/>
  <c r="H106" i="14"/>
  <c r="J106" i="14"/>
  <c r="M106" i="14"/>
  <c r="M92" i="14"/>
  <c r="Q92" i="14"/>
  <c r="U92" i="14"/>
  <c r="P100" i="14"/>
  <c r="R100" i="14"/>
  <c r="T100" i="14"/>
  <c r="V100" i="14"/>
  <c r="Q106" i="14"/>
  <c r="R92" i="14"/>
  <c r="V92" i="14"/>
  <c r="N106" i="14"/>
  <c r="T106" i="14"/>
  <c r="V106" i="14"/>
  <c r="P92" i="14"/>
  <c r="H92" i="14"/>
  <c r="J92" i="14"/>
  <c r="M100" i="14"/>
  <c r="Q100" i="14"/>
  <c r="U100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J120" i="13"/>
  <c r="H120" i="13"/>
  <c r="W38" i="13"/>
  <c r="U38" i="13"/>
  <c r="Q38" i="13"/>
  <c r="M38" i="13"/>
  <c r="K38" i="13"/>
  <c r="E38" i="13"/>
  <c r="V79" i="13"/>
  <c r="T79" i="13"/>
  <c r="R79" i="13"/>
  <c r="P79" i="13"/>
  <c r="N79" i="13"/>
  <c r="L79" i="13"/>
  <c r="J79" i="13"/>
  <c r="H79" i="13"/>
  <c r="E78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Q120" i="13"/>
  <c r="M120" i="13"/>
  <c r="K120" i="13"/>
  <c r="E120" i="13"/>
  <c r="V38" i="13"/>
  <c r="T38" i="13"/>
  <c r="R38" i="13"/>
  <c r="P38" i="13"/>
  <c r="N38" i="13"/>
  <c r="J38" i="13"/>
  <c r="U79" i="13"/>
  <c r="Q79" i="13"/>
  <c r="M79" i="13"/>
  <c r="E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K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N122" i="13"/>
  <c r="J122" i="13"/>
  <c r="W81" i="13"/>
  <c r="N81" i="13"/>
  <c r="J81" i="13"/>
  <c r="V122" i="13"/>
  <c r="Q122" i="13"/>
  <c r="M122" i="13"/>
  <c r="V81" i="13"/>
  <c r="Q81" i="13"/>
  <c r="M81" i="13"/>
  <c r="U122" i="13"/>
  <c r="P122" i="13"/>
  <c r="L122" i="13"/>
  <c r="H122" i="13"/>
  <c r="U81" i="13"/>
  <c r="P81" i="13"/>
  <c r="L81" i="13"/>
  <c r="H81" i="13"/>
  <c r="T122" i="13"/>
  <c r="K122" i="13"/>
  <c r="T81" i="13"/>
  <c r="K81" i="13"/>
  <c r="T121" i="13"/>
  <c r="Q121" i="13"/>
  <c r="M121" i="13"/>
  <c r="K121" i="13"/>
  <c r="T119" i="13"/>
  <c r="Q119" i="13"/>
  <c r="M119" i="13"/>
  <c r="K119" i="13"/>
  <c r="T118" i="13"/>
  <c r="Q118" i="13"/>
  <c r="M118" i="13"/>
  <c r="K118" i="13"/>
  <c r="T93" i="13"/>
  <c r="Q93" i="13"/>
  <c r="M93" i="13"/>
  <c r="K93" i="13"/>
  <c r="T80" i="13"/>
  <c r="Q80" i="13"/>
  <c r="M80" i="13"/>
  <c r="K80" i="13"/>
  <c r="T78" i="13"/>
  <c r="Q78" i="13"/>
  <c r="M78" i="13"/>
  <c r="K78" i="13"/>
  <c r="T77" i="13"/>
  <c r="Q77" i="13"/>
  <c r="M77" i="13"/>
  <c r="K77" i="13"/>
  <c r="W52" i="13"/>
  <c r="U52" i="13"/>
  <c r="P52" i="13"/>
  <c r="N52" i="13"/>
  <c r="L52" i="13"/>
  <c r="J52" i="13"/>
  <c r="H52" i="13"/>
  <c r="W39" i="13"/>
  <c r="U39" i="13"/>
  <c r="P39" i="13"/>
  <c r="N39" i="13"/>
  <c r="L39" i="13"/>
  <c r="J39" i="13"/>
  <c r="H39" i="13"/>
  <c r="W37" i="13"/>
  <c r="U37" i="13"/>
  <c r="W121" i="13"/>
  <c r="U121" i="13"/>
  <c r="P121" i="13"/>
  <c r="N121" i="13"/>
  <c r="L121" i="13"/>
  <c r="J121" i="13"/>
  <c r="H121" i="13"/>
  <c r="W119" i="13"/>
  <c r="U119" i="13"/>
  <c r="P119" i="13"/>
  <c r="N119" i="13"/>
  <c r="L119" i="13"/>
  <c r="J119" i="13"/>
  <c r="H119" i="13"/>
  <c r="W118" i="13"/>
  <c r="U118" i="13"/>
  <c r="P118" i="13"/>
  <c r="N118" i="13"/>
  <c r="L118" i="13"/>
  <c r="J118" i="13"/>
  <c r="H118" i="13"/>
  <c r="W93" i="13"/>
  <c r="U93" i="13"/>
  <c r="P93" i="13"/>
  <c r="N93" i="13"/>
  <c r="L93" i="13"/>
  <c r="J93" i="13"/>
  <c r="H93" i="13"/>
  <c r="W80" i="13"/>
  <c r="U80" i="13"/>
  <c r="P80" i="13"/>
  <c r="N80" i="13"/>
  <c r="L80" i="13"/>
  <c r="J80" i="13"/>
  <c r="H80" i="13"/>
  <c r="W78" i="13"/>
  <c r="U78" i="13"/>
  <c r="P78" i="13"/>
  <c r="N78" i="13"/>
  <c r="L78" i="13"/>
  <c r="J78" i="13"/>
  <c r="H78" i="13"/>
  <c r="W77" i="13"/>
  <c r="U77" i="13"/>
  <c r="P77" i="13"/>
  <c r="N77" i="13"/>
  <c r="L77" i="13"/>
  <c r="J77" i="13"/>
  <c r="H77" i="13"/>
  <c r="T52" i="13"/>
  <c r="Q52" i="13"/>
  <c r="M52" i="13"/>
  <c r="K52" i="13"/>
  <c r="T39" i="13"/>
  <c r="Q39" i="13"/>
  <c r="M39" i="13"/>
  <c r="K39" i="13"/>
  <c r="P37" i="13"/>
  <c r="N37" i="13"/>
  <c r="L37" i="13"/>
  <c r="J37" i="13"/>
  <c r="H37" i="13"/>
  <c r="W36" i="13"/>
  <c r="U36" i="13"/>
  <c r="P36" i="13"/>
  <c r="N36" i="13"/>
  <c r="L36" i="13"/>
  <c r="J36" i="13"/>
  <c r="H36" i="13"/>
  <c r="W11" i="13"/>
  <c r="U11" i="13"/>
  <c r="P11" i="13"/>
  <c r="N11" i="13"/>
  <c r="L11" i="13"/>
  <c r="J11" i="13"/>
  <c r="H11" i="13"/>
  <c r="T37" i="13"/>
  <c r="Q37" i="13"/>
  <c r="M37" i="13"/>
  <c r="K37" i="13"/>
  <c r="T36" i="13"/>
  <c r="Q36" i="13"/>
  <c r="M36" i="13"/>
  <c r="K36" i="13"/>
  <c r="T11" i="13"/>
  <c r="Q11" i="13"/>
  <c r="M11" i="13"/>
  <c r="K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R42" i="13" s="1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83" i="13" l="1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F8" i="14" l="1"/>
  <c r="F6" i="14"/>
  <c r="F68" i="14"/>
  <c r="F67" i="14"/>
  <c r="F66" i="14"/>
  <c r="F65" i="14"/>
  <c r="F64" i="14"/>
  <c r="F62" i="14"/>
  <c r="F61" i="14"/>
  <c r="F60" i="14"/>
  <c r="F57" i="14"/>
  <c r="F56" i="14"/>
  <c r="F55" i="14"/>
  <c r="F54" i="14"/>
  <c r="F52" i="14"/>
  <c r="F50" i="14"/>
  <c r="F48" i="14"/>
  <c r="F47" i="14"/>
  <c r="F46" i="14"/>
  <c r="F45" i="14"/>
  <c r="F44" i="14"/>
  <c r="F43" i="14"/>
  <c r="F41" i="14"/>
  <c r="F40" i="14"/>
  <c r="F37" i="14"/>
  <c r="F36" i="14"/>
  <c r="F35" i="14"/>
  <c r="F34" i="14"/>
  <c r="F32" i="14"/>
  <c r="F31" i="14"/>
  <c r="F29" i="14"/>
  <c r="F28" i="14"/>
  <c r="F27" i="14"/>
  <c r="F26" i="14"/>
  <c r="F25" i="14"/>
  <c r="F24" i="14"/>
  <c r="F22" i="14"/>
  <c r="F21" i="14"/>
  <c r="F20" i="14"/>
  <c r="F18" i="14"/>
  <c r="F17" i="14"/>
  <c r="F16" i="14"/>
  <c r="F14" i="14"/>
  <c r="F13" i="14"/>
  <c r="F12" i="14"/>
  <c r="F11" i="14"/>
  <c r="F10" i="14"/>
  <c r="F7" i="14"/>
  <c r="O68" i="14"/>
  <c r="O67" i="14"/>
  <c r="O66" i="14"/>
  <c r="O65" i="14"/>
  <c r="O64" i="14"/>
  <c r="O62" i="14"/>
  <c r="O61" i="14"/>
  <c r="O60" i="14"/>
  <c r="O57" i="14"/>
  <c r="O56" i="14"/>
  <c r="O55" i="14"/>
  <c r="O54" i="14"/>
  <c r="O52" i="14"/>
  <c r="O50" i="14"/>
  <c r="O48" i="14"/>
  <c r="O47" i="14"/>
  <c r="O46" i="14"/>
  <c r="O45" i="14"/>
  <c r="O44" i="14"/>
  <c r="O43" i="14"/>
  <c r="O41" i="14"/>
  <c r="O40" i="14"/>
  <c r="O37" i="14"/>
  <c r="O36" i="14"/>
  <c r="O35" i="14"/>
  <c r="O34" i="14"/>
  <c r="O32" i="14"/>
  <c r="O31" i="14"/>
  <c r="O29" i="14"/>
  <c r="O28" i="14"/>
  <c r="O27" i="14"/>
  <c r="O26" i="14"/>
  <c r="O25" i="14"/>
  <c r="O24" i="14"/>
  <c r="O22" i="14"/>
  <c r="O21" i="14"/>
  <c r="O20" i="14"/>
  <c r="O18" i="14"/>
  <c r="O17" i="14"/>
  <c r="O16" i="14"/>
  <c r="O14" i="14"/>
  <c r="O13" i="14"/>
  <c r="O12" i="14"/>
  <c r="O11" i="14"/>
  <c r="O10" i="14"/>
  <c r="O8" i="14"/>
  <c r="O7" i="14"/>
  <c r="O6" i="14"/>
  <c r="F108" i="14"/>
  <c r="F105" i="14"/>
  <c r="F103" i="14"/>
  <c r="F101" i="14"/>
  <c r="F98" i="14"/>
  <c r="F96" i="14"/>
  <c r="F94" i="14"/>
  <c r="F88" i="14"/>
  <c r="F85" i="14"/>
  <c r="F83" i="14"/>
  <c r="F81" i="14"/>
  <c r="F78" i="14"/>
  <c r="F76" i="14"/>
  <c r="F74" i="14"/>
  <c r="F107" i="14"/>
  <c r="F106" i="14" s="1"/>
  <c r="F104" i="14"/>
  <c r="F102" i="14"/>
  <c r="F99" i="14"/>
  <c r="F97" i="14"/>
  <c r="F95" i="14"/>
  <c r="F93" i="14"/>
  <c r="F87" i="14"/>
  <c r="F84" i="14"/>
  <c r="F82" i="14"/>
  <c r="F79" i="14"/>
  <c r="F77" i="14"/>
  <c r="F75" i="14"/>
  <c r="F73" i="14"/>
  <c r="O108" i="14"/>
  <c r="O105" i="14"/>
  <c r="O103" i="14"/>
  <c r="O101" i="14"/>
  <c r="O98" i="14"/>
  <c r="O96" i="14"/>
  <c r="O94" i="14"/>
  <c r="O88" i="14"/>
  <c r="O85" i="14"/>
  <c r="O83" i="14"/>
  <c r="O81" i="14"/>
  <c r="O78" i="14"/>
  <c r="O76" i="14"/>
  <c r="O74" i="14"/>
  <c r="O107" i="14"/>
  <c r="O106" i="14" s="1"/>
  <c r="O104" i="14"/>
  <c r="O102" i="14"/>
  <c r="O99" i="14"/>
  <c r="O97" i="14"/>
  <c r="O95" i="14"/>
  <c r="O93" i="14"/>
  <c r="O87" i="14"/>
  <c r="O84" i="14"/>
  <c r="O82" i="14"/>
  <c r="O79" i="14"/>
  <c r="O77" i="14"/>
  <c r="O75" i="14"/>
  <c r="O73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O92" i="14" l="1"/>
  <c r="F92" i="14"/>
  <c r="O100" i="14"/>
  <c r="F100" i="14"/>
  <c r="L106" i="14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S120" i="13" l="1"/>
  <c r="S79" i="13"/>
  <c r="S52" i="13"/>
  <c r="S39" i="13"/>
  <c r="S121" i="13"/>
  <c r="S119" i="13"/>
  <c r="S118" i="13"/>
  <c r="S93" i="13"/>
  <c r="S80" i="13"/>
  <c r="S78" i="13"/>
  <c r="S77" i="13"/>
  <c r="S37" i="13"/>
  <c r="S36" i="13"/>
  <c r="S11" i="13"/>
  <c r="S38" i="13"/>
  <c r="S122" i="13"/>
  <c r="S81" i="13"/>
  <c r="I79" i="13"/>
  <c r="I122" i="13"/>
  <c r="I81" i="13"/>
  <c r="I119" i="13"/>
  <c r="I93" i="13"/>
  <c r="I78" i="13"/>
  <c r="I52" i="13"/>
  <c r="I37" i="13"/>
  <c r="I11" i="13"/>
  <c r="I38" i="13"/>
  <c r="I120" i="13"/>
  <c r="I121" i="13"/>
  <c r="I118" i="13"/>
  <c r="I80" i="13"/>
  <c r="I77" i="13"/>
  <c r="I39" i="13"/>
  <c r="I36" i="13"/>
  <c r="G38" i="13"/>
  <c r="G122" i="13"/>
  <c r="G120" i="13"/>
  <c r="G79" i="13"/>
  <c r="G81" i="13"/>
  <c r="G121" i="13"/>
  <c r="G119" i="13"/>
  <c r="G118" i="13"/>
  <c r="G93" i="13"/>
  <c r="G80" i="13"/>
  <c r="G78" i="13"/>
  <c r="G77" i="13"/>
  <c r="G52" i="13"/>
  <c r="G39" i="13"/>
  <c r="G37" i="13"/>
  <c r="G36" i="13"/>
  <c r="G11" i="13"/>
  <c r="F120" i="13"/>
  <c r="F38" i="13"/>
  <c r="F52" i="13"/>
  <c r="F121" i="13"/>
  <c r="F80" i="13"/>
  <c r="F39" i="13"/>
  <c r="F119" i="13"/>
  <c r="F78" i="13"/>
  <c r="F37" i="13"/>
  <c r="F79" i="13"/>
  <c r="F122" i="13"/>
  <c r="F118" i="13"/>
  <c r="F77" i="13"/>
  <c r="F36" i="13"/>
  <c r="F81" i="13"/>
  <c r="F93" i="13"/>
  <c r="F11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D81" i="13" s="1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122" i="13" l="1"/>
  <c r="D120" i="13"/>
  <c r="D79" i="13"/>
  <c r="D38" i="13"/>
  <c r="D78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58" i="14" s="1"/>
  <c r="H80" i="14"/>
  <c r="H71" i="14" s="1"/>
  <c r="H50" i="13" s="1"/>
  <c r="H51" i="13" s="1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38" i="14" l="1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U86" i="14"/>
  <c r="T86" i="14"/>
  <c r="M86" i="14"/>
  <c r="F59" i="14" l="1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I107" i="14" l="1"/>
  <c r="I104" i="14"/>
  <c r="I102" i="14"/>
  <c r="I99" i="14"/>
  <c r="I97" i="14"/>
  <c r="I95" i="14"/>
  <c r="I93" i="14"/>
  <c r="I87" i="14"/>
  <c r="I86" i="14" s="1"/>
  <c r="I84" i="14"/>
  <c r="I82" i="14"/>
  <c r="I79" i="14"/>
  <c r="I77" i="14"/>
  <c r="I75" i="14"/>
  <c r="I73" i="14"/>
  <c r="I108" i="14"/>
  <c r="I105" i="14"/>
  <c r="I103" i="14"/>
  <c r="I101" i="14"/>
  <c r="I98" i="14"/>
  <c r="I96" i="14"/>
  <c r="I94" i="14"/>
  <c r="I88" i="14"/>
  <c r="I85" i="14"/>
  <c r="I83" i="14"/>
  <c r="I81" i="14"/>
  <c r="I78" i="14"/>
  <c r="I76" i="14"/>
  <c r="I74" i="14"/>
  <c r="G108" i="14"/>
  <c r="G105" i="14"/>
  <c r="G103" i="14"/>
  <c r="G101" i="14"/>
  <c r="G98" i="14"/>
  <c r="G96" i="14"/>
  <c r="G94" i="14"/>
  <c r="G88" i="14"/>
  <c r="G85" i="14"/>
  <c r="G83" i="14"/>
  <c r="G81" i="14"/>
  <c r="G78" i="14"/>
  <c r="G76" i="14"/>
  <c r="G74" i="14"/>
  <c r="G107" i="14"/>
  <c r="G106" i="14" s="1"/>
  <c r="G104" i="14"/>
  <c r="G102" i="14"/>
  <c r="G99" i="14"/>
  <c r="G97" i="14"/>
  <c r="G95" i="14"/>
  <c r="G93" i="14"/>
  <c r="G87" i="14"/>
  <c r="G84" i="14"/>
  <c r="G82" i="14"/>
  <c r="G79" i="14"/>
  <c r="G77" i="14"/>
  <c r="G75" i="14"/>
  <c r="G73" i="14"/>
  <c r="I66" i="14"/>
  <c r="I61" i="14"/>
  <c r="I55" i="14"/>
  <c r="I48" i="14"/>
  <c r="I44" i="14"/>
  <c r="I37" i="14"/>
  <c r="I32" i="14"/>
  <c r="I27" i="14"/>
  <c r="I22" i="14"/>
  <c r="I17" i="14"/>
  <c r="I12" i="14"/>
  <c r="I7" i="14"/>
  <c r="I65" i="14"/>
  <c r="I60" i="14"/>
  <c r="I54" i="14"/>
  <c r="I47" i="14"/>
  <c r="I43" i="14"/>
  <c r="I36" i="14"/>
  <c r="I31" i="14"/>
  <c r="I26" i="14"/>
  <c r="I21" i="14"/>
  <c r="I16" i="14"/>
  <c r="I11" i="14"/>
  <c r="I6" i="14"/>
  <c r="I13" i="14"/>
  <c r="I68" i="14"/>
  <c r="I64" i="14"/>
  <c r="I57" i="14"/>
  <c r="I52" i="14"/>
  <c r="I46" i="14"/>
  <c r="I41" i="14"/>
  <c r="I35" i="14"/>
  <c r="I29" i="14"/>
  <c r="I25" i="14"/>
  <c r="I20" i="14"/>
  <c r="I14" i="14"/>
  <c r="I10" i="14"/>
  <c r="I67" i="14"/>
  <c r="I62" i="14"/>
  <c r="I56" i="14"/>
  <c r="I50" i="14"/>
  <c r="I45" i="14"/>
  <c r="I40" i="14"/>
  <c r="I34" i="14"/>
  <c r="I28" i="14"/>
  <c r="I24" i="14"/>
  <c r="I18" i="14"/>
  <c r="I8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66" i="14"/>
  <c r="G61" i="14"/>
  <c r="G55" i="14"/>
  <c r="G48" i="14"/>
  <c r="G44" i="14"/>
  <c r="G37" i="14"/>
  <c r="G32" i="14"/>
  <c r="G27" i="14"/>
  <c r="G22" i="14"/>
  <c r="G17" i="14"/>
  <c r="G12" i="14"/>
  <c r="G7" i="14"/>
  <c r="G10" i="14"/>
  <c r="G65" i="14"/>
  <c r="G60" i="14"/>
  <c r="G59" i="14" s="1"/>
  <c r="G54" i="14"/>
  <c r="G47" i="14"/>
  <c r="G43" i="14"/>
  <c r="G36" i="14"/>
  <c r="G31" i="14"/>
  <c r="G26" i="14"/>
  <c r="G21" i="14"/>
  <c r="G16" i="14"/>
  <c r="G11" i="14"/>
  <c r="G6" i="14"/>
  <c r="G25" i="14"/>
  <c r="G68" i="14"/>
  <c r="G64" i="14"/>
  <c r="G57" i="14"/>
  <c r="G52" i="14"/>
  <c r="G46" i="14"/>
  <c r="G41" i="14"/>
  <c r="G35" i="14"/>
  <c r="G29" i="14"/>
  <c r="G20" i="14"/>
  <c r="G14" i="14"/>
  <c r="S107" i="14"/>
  <c r="S104" i="14"/>
  <c r="S102" i="14"/>
  <c r="S99" i="14"/>
  <c r="S97" i="14"/>
  <c r="S95" i="14"/>
  <c r="S93" i="14"/>
  <c r="S87" i="14"/>
  <c r="S86" i="14" s="1"/>
  <c r="S84" i="14"/>
  <c r="S82" i="14"/>
  <c r="S79" i="14"/>
  <c r="S77" i="14"/>
  <c r="S75" i="14"/>
  <c r="S73" i="14"/>
  <c r="S108" i="14"/>
  <c r="S105" i="14"/>
  <c r="S103" i="14"/>
  <c r="S101" i="14"/>
  <c r="S98" i="14"/>
  <c r="S96" i="14"/>
  <c r="S94" i="14"/>
  <c r="S88" i="14"/>
  <c r="S85" i="14"/>
  <c r="S83" i="14"/>
  <c r="S81" i="14"/>
  <c r="S78" i="14"/>
  <c r="S76" i="14"/>
  <c r="S74" i="14"/>
  <c r="E108" i="14"/>
  <c r="E105" i="14"/>
  <c r="E103" i="14"/>
  <c r="E101" i="14"/>
  <c r="E98" i="14"/>
  <c r="E96" i="14"/>
  <c r="E94" i="14"/>
  <c r="E88" i="14"/>
  <c r="E85" i="14"/>
  <c r="E83" i="14"/>
  <c r="E81" i="14"/>
  <c r="E78" i="14"/>
  <c r="E76" i="14"/>
  <c r="E74" i="14"/>
  <c r="E107" i="14"/>
  <c r="E106" i="14" s="1"/>
  <c r="E104" i="14"/>
  <c r="E102" i="14"/>
  <c r="E99" i="14"/>
  <c r="E97" i="14"/>
  <c r="E95" i="14"/>
  <c r="E93" i="14"/>
  <c r="E87" i="14"/>
  <c r="E84" i="14"/>
  <c r="E82" i="14"/>
  <c r="E79" i="14"/>
  <c r="E77" i="14"/>
  <c r="E75" i="14"/>
  <c r="E73" i="14"/>
  <c r="S67" i="14"/>
  <c r="S62" i="14"/>
  <c r="S56" i="14"/>
  <c r="S50" i="14"/>
  <c r="S45" i="14"/>
  <c r="S40" i="14"/>
  <c r="S34" i="14"/>
  <c r="S28" i="14"/>
  <c r="S24" i="14"/>
  <c r="S18" i="14"/>
  <c r="S13" i="14"/>
  <c r="S8" i="14"/>
  <c r="S7" i="14"/>
  <c r="S66" i="14"/>
  <c r="S61" i="14"/>
  <c r="S55" i="14"/>
  <c r="S48" i="14"/>
  <c r="S44" i="14"/>
  <c r="S37" i="14"/>
  <c r="S32" i="14"/>
  <c r="S27" i="14"/>
  <c r="S22" i="14"/>
  <c r="S17" i="14"/>
  <c r="S12" i="14"/>
  <c r="S20" i="14"/>
  <c r="S14" i="14"/>
  <c r="S65" i="14"/>
  <c r="S60" i="14"/>
  <c r="S59" i="14" s="1"/>
  <c r="S54" i="14"/>
  <c r="S47" i="14"/>
  <c r="S43" i="14"/>
  <c r="S36" i="14"/>
  <c r="S31" i="14"/>
  <c r="S26" i="14"/>
  <c r="S21" i="14"/>
  <c r="S16" i="14"/>
  <c r="S11" i="14"/>
  <c r="S6" i="14"/>
  <c r="S68" i="14"/>
  <c r="S64" i="14"/>
  <c r="S57" i="14"/>
  <c r="S52" i="14"/>
  <c r="S46" i="14"/>
  <c r="S41" i="14"/>
  <c r="S35" i="14"/>
  <c r="S29" i="14"/>
  <c r="S25" i="14"/>
  <c r="S10" i="14"/>
  <c r="E68" i="14"/>
  <c r="E46" i="14"/>
  <c r="E25" i="14"/>
  <c r="E8" i="14"/>
  <c r="E56" i="14"/>
  <c r="E34" i="14"/>
  <c r="E13" i="14"/>
  <c r="E61" i="14"/>
  <c r="E37" i="14"/>
  <c r="E17" i="14"/>
  <c r="E60" i="14"/>
  <c r="E36" i="14"/>
  <c r="E64" i="14"/>
  <c r="E41" i="14"/>
  <c r="E20" i="14"/>
  <c r="E21" i="14"/>
  <c r="E50" i="14"/>
  <c r="E49" i="14" s="1"/>
  <c r="E28" i="14"/>
  <c r="E16" i="14"/>
  <c r="E55" i="14"/>
  <c r="E32" i="14"/>
  <c r="E12" i="14"/>
  <c r="E54" i="14"/>
  <c r="E31" i="14"/>
  <c r="E30" i="14" s="1"/>
  <c r="E57" i="14"/>
  <c r="E35" i="14"/>
  <c r="E14" i="14"/>
  <c r="E67" i="14"/>
  <c r="E45" i="14"/>
  <c r="E24" i="14"/>
  <c r="E6" i="14"/>
  <c r="E48" i="14"/>
  <c r="E27" i="14"/>
  <c r="E7" i="14"/>
  <c r="E47" i="14"/>
  <c r="E26" i="14"/>
  <c r="E52" i="14"/>
  <c r="E29" i="14"/>
  <c r="E10" i="14"/>
  <c r="E62" i="14"/>
  <c r="E40" i="14"/>
  <c r="E39" i="14" s="1"/>
  <c r="E18" i="14"/>
  <c r="E66" i="14"/>
  <c r="E44" i="14"/>
  <c r="E22" i="14"/>
  <c r="E65" i="14"/>
  <c r="E43" i="14"/>
  <c r="E42" i="14" s="1"/>
  <c r="E11" i="14"/>
  <c r="K68" i="14"/>
  <c r="K66" i="14"/>
  <c r="K64" i="14"/>
  <c r="K61" i="14"/>
  <c r="K57" i="14"/>
  <c r="K55" i="14"/>
  <c r="K52" i="14"/>
  <c r="K48" i="14"/>
  <c r="K46" i="14"/>
  <c r="K44" i="14"/>
  <c r="K41" i="14"/>
  <c r="K37" i="14"/>
  <c r="K35" i="14"/>
  <c r="K32" i="14"/>
  <c r="K29" i="14"/>
  <c r="K27" i="14"/>
  <c r="K25" i="14"/>
  <c r="K22" i="14"/>
  <c r="K20" i="14"/>
  <c r="K17" i="14"/>
  <c r="K14" i="14"/>
  <c r="K12" i="14"/>
  <c r="K10" i="14"/>
  <c r="K7" i="14"/>
  <c r="K6" i="14"/>
  <c r="K67" i="14"/>
  <c r="K65" i="14"/>
  <c r="K62" i="14"/>
  <c r="K60" i="14"/>
  <c r="K56" i="14"/>
  <c r="K54" i="14"/>
  <c r="K50" i="14"/>
  <c r="K47" i="14"/>
  <c r="K45" i="14"/>
  <c r="K43" i="14"/>
  <c r="K40" i="14"/>
  <c r="K36" i="14"/>
  <c r="K34" i="14"/>
  <c r="K31" i="14"/>
  <c r="K28" i="14"/>
  <c r="K26" i="14"/>
  <c r="K24" i="14"/>
  <c r="K21" i="14"/>
  <c r="K18" i="14"/>
  <c r="K16" i="14"/>
  <c r="K13" i="14"/>
  <c r="K11" i="14"/>
  <c r="K8" i="14"/>
  <c r="K104" i="14"/>
  <c r="K99" i="14"/>
  <c r="K95" i="14"/>
  <c r="K87" i="14"/>
  <c r="K82" i="14"/>
  <c r="K77" i="14"/>
  <c r="K73" i="14"/>
  <c r="K105" i="14"/>
  <c r="K101" i="14"/>
  <c r="K96" i="14"/>
  <c r="K88" i="14"/>
  <c r="K83" i="14"/>
  <c r="K78" i="14"/>
  <c r="K74" i="14"/>
  <c r="K107" i="14"/>
  <c r="K102" i="14"/>
  <c r="K97" i="14"/>
  <c r="K93" i="14"/>
  <c r="K84" i="14"/>
  <c r="K79" i="14"/>
  <c r="K75" i="14"/>
  <c r="K108" i="14"/>
  <c r="K103" i="14"/>
  <c r="K98" i="14"/>
  <c r="K94" i="14"/>
  <c r="K85" i="14"/>
  <c r="K81" i="14"/>
  <c r="K76" i="14"/>
  <c r="W108" i="14"/>
  <c r="W105" i="14"/>
  <c r="W103" i="14"/>
  <c r="D103" i="14" s="1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6" i="14" s="1"/>
  <c r="W104" i="14"/>
  <c r="W102" i="14"/>
  <c r="D102" i="14" s="1"/>
  <c r="W99" i="14"/>
  <c r="W97" i="14"/>
  <c r="W95" i="14"/>
  <c r="D95" i="14" s="1"/>
  <c r="W93" i="14"/>
  <c r="W87" i="14"/>
  <c r="W84" i="14"/>
  <c r="W82" i="14"/>
  <c r="W79" i="14"/>
  <c r="W77" i="14"/>
  <c r="W75" i="14"/>
  <c r="D75" i="14" s="1"/>
  <c r="W73" i="14"/>
  <c r="W68" i="14"/>
  <c r="D68" i="14" s="1"/>
  <c r="W64" i="14"/>
  <c r="W57" i="14"/>
  <c r="W52" i="14"/>
  <c r="W51" i="14" s="1"/>
  <c r="W46" i="14"/>
  <c r="D46" i="14" s="1"/>
  <c r="W41" i="14"/>
  <c r="W35" i="14"/>
  <c r="D35" i="14" s="1"/>
  <c r="W29" i="14"/>
  <c r="D29" i="14" s="1"/>
  <c r="W25" i="14"/>
  <c r="D25" i="14" s="1"/>
  <c r="W20" i="14"/>
  <c r="D20" i="14" s="1"/>
  <c r="W14" i="14"/>
  <c r="W10" i="14"/>
  <c r="W6" i="14"/>
  <c r="W65" i="14"/>
  <c r="D65" i="14" s="1"/>
  <c r="W60" i="14"/>
  <c r="W54" i="14"/>
  <c r="D54" i="14" s="1"/>
  <c r="W47" i="14"/>
  <c r="D47" i="14" s="1"/>
  <c r="W43" i="14"/>
  <c r="D43" i="14" s="1"/>
  <c r="W36" i="14"/>
  <c r="D36" i="14" s="1"/>
  <c r="W31" i="14"/>
  <c r="D31" i="14" s="1"/>
  <c r="W26" i="14"/>
  <c r="D26" i="14" s="1"/>
  <c r="W21" i="14"/>
  <c r="W16" i="14"/>
  <c r="D16" i="14" s="1"/>
  <c r="W11" i="14"/>
  <c r="W66" i="14"/>
  <c r="D66" i="14" s="1"/>
  <c r="W61" i="14"/>
  <c r="W55" i="14"/>
  <c r="D55" i="14" s="1"/>
  <c r="W48" i="14"/>
  <c r="W44" i="14"/>
  <c r="D44" i="14" s="1"/>
  <c r="W37" i="14"/>
  <c r="D37" i="14" s="1"/>
  <c r="W32" i="14"/>
  <c r="D32" i="14" s="1"/>
  <c r="W27" i="14"/>
  <c r="W22" i="14"/>
  <c r="D22" i="14" s="1"/>
  <c r="W17" i="14"/>
  <c r="D17" i="14" s="1"/>
  <c r="W12" i="14"/>
  <c r="W7" i="14"/>
  <c r="W67" i="14"/>
  <c r="D67" i="14" s="1"/>
  <c r="W62" i="14"/>
  <c r="D62" i="14" s="1"/>
  <c r="W56" i="14"/>
  <c r="D56" i="14" s="1"/>
  <c r="W50" i="14"/>
  <c r="W49" i="14" s="1"/>
  <c r="W45" i="14"/>
  <c r="W40" i="14"/>
  <c r="W39" i="14" s="1"/>
  <c r="W34" i="14"/>
  <c r="W28" i="14"/>
  <c r="D28" i="14" s="1"/>
  <c r="W24" i="14"/>
  <c r="W18" i="14"/>
  <c r="D18" i="14" s="1"/>
  <c r="W13" i="14"/>
  <c r="W8" i="14"/>
  <c r="D45" i="14"/>
  <c r="L86" i="14"/>
  <c r="L72" i="14"/>
  <c r="D61" i="14"/>
  <c r="L51" i="14"/>
  <c r="D48" i="14"/>
  <c r="D27" i="14"/>
  <c r="G9" i="14"/>
  <c r="N86" i="14"/>
  <c r="D57" i="14"/>
  <c r="D41" i="14"/>
  <c r="D60" i="14"/>
  <c r="D83" i="14"/>
  <c r="D108" i="14"/>
  <c r="D85" i="14"/>
  <c r="D21" i="14"/>
  <c r="D6" i="14"/>
  <c r="E100" i="14" l="1"/>
  <c r="G100" i="14"/>
  <c r="S92" i="14"/>
  <c r="I92" i="14"/>
  <c r="E33" i="14"/>
  <c r="S100" i="14"/>
  <c r="I59" i="14"/>
  <c r="G86" i="14"/>
  <c r="I100" i="14"/>
  <c r="K59" i="14"/>
  <c r="E92" i="14"/>
  <c r="S106" i="14"/>
  <c r="G92" i="14"/>
  <c r="I106" i="14"/>
  <c r="K106" i="14"/>
  <c r="K100" i="14"/>
  <c r="K92" i="14"/>
  <c r="K86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sharedStrings.xml><?xml version="1.0" encoding="utf-8"?>
<sst xmlns="http://schemas.openxmlformats.org/spreadsheetml/2006/main" count="5384" uniqueCount="2355">
  <si>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</si>
  <si>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</si>
  <si>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</si>
  <si>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</si>
  <si>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</si>
  <si>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</si>
  <si>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</si>
  <si>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</si>
  <si>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</si>
  <si>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</si>
  <si>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</si>
  <si>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</si>
  <si>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</si>
  <si>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</si>
  <si>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</si>
  <si>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</si>
  <si>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</si>
  <si>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</si>
  <si>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</si>
  <si>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</si>
  <si>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</si>
  <si>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</si>
  <si>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</si>
  <si>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</si>
  <si>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</si>
  <si>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</si>
  <si>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</si>
  <si>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</si>
  <si>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</si>
  <si>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</si>
  <si>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</si>
  <si>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</si>
  <si>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</si>
  <si>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</si>
  <si>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</si>
  <si>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</si>
  <si>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</si>
  <si>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</si>
  <si>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</si>
  <si>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</si>
  <si>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</si>
  <si>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</si>
  <si>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</si>
  <si>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</si>
  <si>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</si>
  <si>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</si>
  <si>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</si>
  <si>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</si>
  <si>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</si>
  <si>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</si>
  <si>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</si>
  <si>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</si>
  <si>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</si>
  <si>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</si>
  <si>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</si>
  <si>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</si>
  <si>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</si>
  <si>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</si>
  <si>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</si>
  <si>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</si>
  <si>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</si>
  <si>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</si>
  <si>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</si>
  <si>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</si>
  <si>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</si>
  <si>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</si>
  <si>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</si>
  <si>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</si>
  <si>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</si>
  <si>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</si>
  <si>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</si>
  <si>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</si>
  <si>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</si>
  <si>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</si>
  <si>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</si>
  <si>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</si>
  <si>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</si>
  <si>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</si>
  <si>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</si>
  <si>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</si>
  <si>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</si>
  <si>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</si>
  <si>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</si>
  <si>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</si>
  <si>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</si>
  <si>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</si>
  <si>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</si>
  <si>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</si>
  <si>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</si>
  <si>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</si>
  <si>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</si>
  <si>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</si>
  <si>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</si>
  <si>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</si>
  <si>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</si>
  <si>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</si>
  <si>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</si>
  <si>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</si>
  <si>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</si>
  <si>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</si>
  <si>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</si>
  <si>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</si>
  <si>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</si>
  <si>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</si>
  <si>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</si>
  <si>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</si>
  <si>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</si>
  <si>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</si>
  <si>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</si>
  <si>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</si>
  <si>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</si>
  <si>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</si>
  <si>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</si>
  <si>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</si>
  <si>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</si>
  <si>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</si>
  <si>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</si>
  <si>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</si>
  <si>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</si>
  <si>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</si>
  <si>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</si>
  <si>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</si>
  <si>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</si>
  <si>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</si>
  <si>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</si>
  <si>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</si>
  <si>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</si>
  <si>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</si>
  <si>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</si>
  <si>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</si>
  <si>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</si>
  <si>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</si>
  <si>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</si>
  <si>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</si>
  <si>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</si>
  <si>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</si>
  <si>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</si>
  <si>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</si>
  <si>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</si>
  <si>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</si>
  <si>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</si>
  <si>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</si>
  <si>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</si>
  <si>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</si>
  <si>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</si>
  <si>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</si>
  <si>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</si>
  <si>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</si>
  <si>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</si>
  <si>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</si>
  <si>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</si>
  <si>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</si>
  <si>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</si>
  <si>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</si>
  <si>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</si>
  <si>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</si>
  <si>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</si>
  <si>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</si>
  <si>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</si>
  <si>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</si>
  <si>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</si>
  <si>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</si>
  <si>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</si>
  <si>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</si>
  <si>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</si>
  <si>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</si>
  <si>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</si>
  <si>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</si>
  <si>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</si>
  <si>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</si>
  <si>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</si>
  <si>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</si>
  <si>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</si>
  <si>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</si>
  <si>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</si>
  <si>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</si>
  <si>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</si>
  <si>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</si>
  <si>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</si>
  <si>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</si>
  <si>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</si>
  <si>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</si>
  <si>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</si>
  <si>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</si>
  <si>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</si>
  <si>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</si>
  <si>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</si>
  <si>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</si>
  <si>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</si>
  <si>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</si>
  <si>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</si>
  <si>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</si>
  <si>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</si>
  <si>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</si>
  <si>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</si>
  <si>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</si>
  <si>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</si>
  <si>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</si>
  <si>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</si>
  <si>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</si>
  <si>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</si>
  <si>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</si>
  <si>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</si>
  <si>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</si>
  <si>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</si>
  <si>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</si>
  <si>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</si>
  <si>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</si>
  <si>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</si>
  <si>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</si>
  <si>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</si>
  <si>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</si>
  <si>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</si>
  <si>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</si>
  <si>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</si>
  <si>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</si>
  <si>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</si>
  <si>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</si>
  <si>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</si>
  <si>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</si>
  <si>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</si>
  <si>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</si>
  <si>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</si>
  <si>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</si>
  <si>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</si>
  <si>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</si>
  <si>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</si>
  <si>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</si>
  <si>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</si>
  <si>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</si>
  <si>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</si>
  <si>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</si>
  <si>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</si>
  <si>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</si>
  <si>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</si>
  <si>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</si>
  <si>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</si>
  <si>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</si>
  <si>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</si>
  <si>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</si>
  <si>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</si>
  <si>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</si>
  <si>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</si>
  <si>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</si>
  <si>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</si>
  <si>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</si>
  <si>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</si>
  <si>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</si>
  <si>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</si>
  <si>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</si>
  <si>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</si>
  <si>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</si>
  <si>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</si>
  <si>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</si>
  <si>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</si>
  <si>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</si>
  <si>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</si>
  <si>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</si>
  <si>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</si>
  <si>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</si>
  <si>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</si>
  <si>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</si>
  <si>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</si>
  <si>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</si>
  <si>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</si>
  <si>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</si>
  <si>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</si>
  <si>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</si>
  <si>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</si>
  <si>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</si>
  <si>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</si>
  <si>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</si>
  <si>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</si>
  <si>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</si>
  <si>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</si>
  <si>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</si>
  <si>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</si>
  <si>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</si>
  <si>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</si>
  <si>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</si>
  <si>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</si>
  <si>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</si>
  <si>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</si>
  <si>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</si>
  <si>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</si>
  <si>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</si>
  <si>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</si>
  <si>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</si>
  <si>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</si>
  <si>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</si>
  <si>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</si>
  <si>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</si>
  <si>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</si>
  <si>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</si>
  <si>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</si>
  <si>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</si>
  <si>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</si>
  <si>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</si>
  <si>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</si>
  <si>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</si>
  <si>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</si>
  <si>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</si>
  <si>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</si>
  <si>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</si>
  <si>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</si>
  <si>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</si>
  <si>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</si>
  <si>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</si>
  <si>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</si>
  <si>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</si>
  <si>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</si>
  <si>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</si>
  <si>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</si>
  <si>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</si>
  <si>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</si>
  <si>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</si>
  <si>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</si>
  <si>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</si>
  <si>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</si>
  <si>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</si>
  <si>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</si>
  <si>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</si>
  <si>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</si>
  <si>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</si>
  <si>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</si>
  <si>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</si>
  <si>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</si>
  <si>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</si>
  <si>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</si>
  <si>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</si>
  <si>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</si>
  <si>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</si>
  <si>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</si>
  <si>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</si>
  <si>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</si>
  <si>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</si>
  <si>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</si>
  <si>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</si>
  <si>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</si>
  <si>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</si>
  <si>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</si>
  <si>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</si>
  <si>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</si>
  <si>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</si>
  <si>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</si>
  <si>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</si>
  <si>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</si>
  <si>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</si>
  <si>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</si>
  <si>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</si>
  <si>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</si>
  <si>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</si>
  <si>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</si>
  <si>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</si>
  <si>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</si>
  <si>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</si>
  <si>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</si>
  <si>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</si>
  <si>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</si>
  <si>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</si>
  <si>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</si>
  <si>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</si>
  <si>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</si>
  <si>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</si>
  <si>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</si>
  <si>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</si>
  <si>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</si>
  <si>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</si>
  <si>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</si>
  <si>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</si>
  <si>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</si>
  <si>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</si>
  <si>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</si>
  <si>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</si>
  <si>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</si>
  <si>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</si>
  <si>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</si>
  <si>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</si>
  <si>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</si>
  <si>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</si>
  <si>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</si>
  <si>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</si>
  <si>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</si>
  <si>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</si>
  <si>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</si>
  <si>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</si>
  <si>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</si>
  <si>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</si>
  <si>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</si>
  <si>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</si>
  <si>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</si>
  <si>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</si>
  <si>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</si>
  <si>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</si>
  <si>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</si>
  <si>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</si>
  <si>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</si>
  <si>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</si>
  <si>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</si>
  <si>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</si>
  <si>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</si>
  <si>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</si>
  <si>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</si>
  <si>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</si>
  <si>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</si>
  <si>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</si>
  <si>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</si>
  <si>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</si>
  <si>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</si>
  <si>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</si>
  <si>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</si>
  <si>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</si>
  <si>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</si>
  <si>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</si>
  <si>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</si>
  <si>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</si>
  <si>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</si>
  <si>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</si>
  <si>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</si>
  <si>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</si>
  <si>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</si>
  <si>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</si>
  <si>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</si>
  <si>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</si>
  <si>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</si>
  <si>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</si>
  <si>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</si>
  <si>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</si>
  <si>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</si>
  <si>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</si>
  <si>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</si>
  <si>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</si>
  <si>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</si>
  <si>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</si>
  <si>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</si>
  <si>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</si>
  <si>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</si>
  <si>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</si>
  <si>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</si>
  <si>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</si>
  <si>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</si>
  <si>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</si>
  <si>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</si>
  <si>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</si>
  <si>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</si>
  <si>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</si>
  <si>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</si>
  <si>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</si>
  <si>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</si>
  <si>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</si>
  <si>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</si>
  <si>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</si>
  <si>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</si>
  <si>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</si>
  <si>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</si>
  <si>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</si>
  <si>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</si>
  <si>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</si>
  <si>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</si>
  <si>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</si>
  <si>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</si>
  <si>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</si>
  <si>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</si>
  <si>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</si>
  <si>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</si>
  <si>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</si>
  <si>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</si>
  <si>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</si>
  <si>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</si>
  <si>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</si>
  <si>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</si>
  <si>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</si>
  <si>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</si>
  <si>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</si>
  <si>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</si>
  <si>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</si>
  <si>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</si>
  <si>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</si>
  <si>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</si>
  <si>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</si>
  <si>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</si>
  <si>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</si>
  <si>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</si>
  <si>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</si>
  <si>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</si>
  <si>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</si>
  <si>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</si>
  <si>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</si>
  <si>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</si>
  <si>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</si>
  <si>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</si>
  <si>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</si>
  <si>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</si>
  <si>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</si>
  <si>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</si>
  <si>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</si>
  <si>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</si>
  <si>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</si>
  <si>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</si>
  <si>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</si>
  <si>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</si>
  <si>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</si>
  <si>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</si>
  <si>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</si>
  <si>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</si>
  <si>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</si>
  <si>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</si>
  <si>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</si>
  <si>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</si>
  <si>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</si>
  <si>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</si>
  <si>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</si>
  <si>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</si>
  <si>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</si>
  <si>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</si>
  <si>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</si>
  <si>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</si>
  <si>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</si>
  <si>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</si>
  <si>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</si>
  <si>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</si>
  <si>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</si>
  <si>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</si>
  <si>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</si>
  <si>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</si>
  <si>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</si>
  <si>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</si>
  <si>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</si>
  <si>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</si>
  <si>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</si>
  <si>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</si>
  <si>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</si>
  <si>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</si>
  <si>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</si>
  <si>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</si>
  <si>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</si>
  <si>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</si>
  <si>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</si>
  <si>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</si>
  <si>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</si>
  <si>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</si>
  <si>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</si>
  <si>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</si>
  <si>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</si>
  <si>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</si>
  <si>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</si>
  <si>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</si>
  <si>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</si>
  <si>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</si>
  <si>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</si>
  <si>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</si>
  <si>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</si>
  <si>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</si>
  <si>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</si>
  <si>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</si>
  <si>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</si>
  <si>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</si>
  <si>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</si>
  <si>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</si>
  <si>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</si>
  <si>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</si>
  <si>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</si>
  <si>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</si>
  <si>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</si>
  <si>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</si>
  <si>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</si>
  <si>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</si>
  <si>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</si>
  <si>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</si>
  <si>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</si>
  <si>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</si>
  <si>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</si>
  <si>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</si>
  <si>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</si>
  <si>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</si>
  <si>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</si>
  <si>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</si>
  <si>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</si>
  <si>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</si>
  <si>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</si>
  <si>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</si>
  <si>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</si>
  <si>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</si>
  <si>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</si>
  <si>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</si>
  <si>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</si>
  <si>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</si>
  <si>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</si>
  <si>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</si>
  <si>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</si>
  <si>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</si>
  <si>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</si>
  <si>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</si>
  <si>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</si>
  <si>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</si>
  <si>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</si>
  <si>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</si>
  <si>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</si>
  <si>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</si>
  <si>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</si>
  <si>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</si>
  <si>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</si>
  <si>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</si>
  <si>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</si>
  <si>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</si>
  <si>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</si>
  <si>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</si>
  <si>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</si>
  <si>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</si>
  <si>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</si>
  <si>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</si>
  <si>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</si>
  <si>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</si>
  <si>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</si>
  <si>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</si>
  <si>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</si>
  <si>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</si>
  <si>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</si>
  <si>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</si>
  <si>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</si>
  <si>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</si>
  <si>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</si>
  <si>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</si>
  <si>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</si>
  <si>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</si>
  <si>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</si>
  <si>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</si>
  <si>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</si>
  <si>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</si>
  <si>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</si>
  <si>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</si>
  <si>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</si>
  <si>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</si>
  <si>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</si>
  <si>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</si>
  <si>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</si>
  <si>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</si>
  <si>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</si>
  <si>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</si>
  <si>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</si>
  <si>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</si>
  <si>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</si>
  <si>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</si>
  <si>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</si>
  <si>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</si>
  <si>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</si>
  <si>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</si>
  <si>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</si>
  <si>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</si>
  <si>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</si>
  <si>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</si>
  <si>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</si>
  <si>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</si>
  <si>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</si>
  <si>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</si>
  <si>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</si>
  <si>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</si>
  <si>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</si>
  <si>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</si>
  <si>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</si>
  <si>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</si>
  <si>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</si>
  <si>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</si>
  <si>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</si>
  <si>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</si>
  <si>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</si>
  <si>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</si>
  <si>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</si>
  <si>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</si>
  <si>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</si>
  <si>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</si>
  <si>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</si>
  <si>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</si>
  <si>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</si>
  <si>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</si>
  <si>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</si>
  <si>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</si>
  <si>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</si>
  <si>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</si>
  <si>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</si>
  <si>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</si>
  <si>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</si>
  <si>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</si>
  <si>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</si>
  <si>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</si>
  <si>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</si>
  <si>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</si>
  <si>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</si>
  <si>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</si>
  <si>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</si>
  <si>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</si>
  <si>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</si>
  <si>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</si>
  <si>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</si>
  <si>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</si>
  <si>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</si>
  <si>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</si>
  <si>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</si>
  <si>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</si>
  <si>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</si>
  <si>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</si>
  <si>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</si>
  <si>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</si>
  <si>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</si>
  <si>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</si>
  <si>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</si>
  <si>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</si>
  <si>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</si>
  <si>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</si>
  <si>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</si>
  <si>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</si>
  <si>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</si>
  <si>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</si>
  <si>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</si>
  <si>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</si>
  <si>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</si>
  <si>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</si>
  <si>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</si>
  <si>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</si>
  <si>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</si>
  <si>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</si>
  <si>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</si>
  <si>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</si>
  <si>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</si>
  <si>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</si>
  <si>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</si>
  <si>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</si>
  <si>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</si>
  <si>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</si>
  <si>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</si>
  <si>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</si>
  <si>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</si>
  <si>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</si>
  <si>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</si>
  <si>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</si>
  <si>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</si>
  <si>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</si>
  <si>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</si>
  <si>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</si>
  <si>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</si>
  <si>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</si>
  <si>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</si>
  <si>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</si>
  <si>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</si>
  <si>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</si>
  <si>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</si>
  <si>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</si>
  <si>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</si>
  <si>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</si>
  <si>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</si>
  <si>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</si>
  <si>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</si>
  <si>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</si>
  <si>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</si>
  <si>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</si>
  <si>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</si>
  <si>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</si>
  <si>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</si>
  <si>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</si>
  <si>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</si>
  <si>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</si>
  <si>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</si>
  <si>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</si>
  <si>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</si>
  <si>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</si>
  <si>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</si>
  <si>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</si>
  <si>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</si>
  <si>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</si>
  <si>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</si>
  <si>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</si>
  <si>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</si>
  <si>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</si>
  <si>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</si>
  <si>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</si>
  <si>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</si>
  <si>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</si>
  <si>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</si>
  <si>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</si>
  <si>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</si>
  <si>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</si>
  <si>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</si>
  <si>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</si>
  <si>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</si>
  <si>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</si>
  <si>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</si>
  <si>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</si>
  <si>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</si>
  <si>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</si>
  <si>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</si>
  <si>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</si>
  <si>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</si>
  <si>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</si>
  <si>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</si>
  <si>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</si>
  <si>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</si>
  <si>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</si>
  <si>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</si>
  <si>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</si>
  <si>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</si>
  <si>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</si>
  <si>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</si>
  <si>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</si>
  <si>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</si>
  <si>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</si>
  <si>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</si>
  <si>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</si>
  <si>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</si>
  <si>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</si>
  <si>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</si>
  <si>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</si>
  <si>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</si>
  <si>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</si>
  <si>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</si>
  <si>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</si>
  <si>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</si>
  <si>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</si>
  <si>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</si>
  <si>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</si>
  <si>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</si>
  <si>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</si>
  <si>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</si>
  <si>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</si>
  <si>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</si>
  <si>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</si>
  <si>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</si>
  <si>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</si>
  <si>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</si>
  <si>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</si>
  <si>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</si>
  <si>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</si>
  <si>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</si>
  <si>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</si>
  <si>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</si>
  <si>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</si>
  <si>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</si>
  <si>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</si>
  <si>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</si>
  <si>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</si>
  <si>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</si>
  <si>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</si>
  <si>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</si>
  <si>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</si>
  <si>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</si>
  <si>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</si>
  <si>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</si>
  <si>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</si>
  <si>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</si>
  <si>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</si>
  <si>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</si>
  <si>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</si>
  <si>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</si>
  <si>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</si>
  <si>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</si>
  <si>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</si>
  <si>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</si>
  <si>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</si>
  <si>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</si>
  <si>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</si>
  <si>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</si>
  <si>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</si>
  <si>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</si>
  <si>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</si>
  <si>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</si>
  <si>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</si>
  <si>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</si>
  <si>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</si>
  <si>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</si>
  <si>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</si>
  <si>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</si>
  <si>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</si>
  <si>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</si>
  <si>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</si>
  <si>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</si>
  <si>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</si>
  <si>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</si>
  <si>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</si>
  <si>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</si>
  <si>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</si>
  <si>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</si>
  <si>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</si>
  <si>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</si>
  <si>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</si>
  <si>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</si>
  <si>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</si>
  <si>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</si>
  <si>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</si>
  <si>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</si>
  <si>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</si>
  <si>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</si>
  <si>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</si>
  <si>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</si>
  <si>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</si>
  <si>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</si>
  <si>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</si>
  <si>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</si>
  <si>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</si>
  <si>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</si>
  <si>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</si>
  <si>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</si>
  <si>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</si>
  <si>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</si>
  <si>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</si>
  <si>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</si>
  <si>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</si>
  <si>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</si>
  <si>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</si>
  <si>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</si>
  <si>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</si>
  <si>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</si>
  <si>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</si>
  <si>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</si>
  <si>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</si>
  <si>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</si>
  <si>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</si>
  <si>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</si>
  <si>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</si>
  <si>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</si>
  <si>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</si>
  <si>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</si>
  <si>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</si>
  <si>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</si>
  <si>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</si>
  <si>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</si>
  <si>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</si>
  <si>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</si>
  <si>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</si>
  <si>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</si>
  <si>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</si>
  <si>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</si>
  <si>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</si>
  <si>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</si>
  <si>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</si>
  <si>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</si>
  <si>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</si>
  <si>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</si>
  <si>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</si>
  <si>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</si>
  <si>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</si>
  <si>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</si>
  <si>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</si>
  <si>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</si>
  <si>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</si>
  <si>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</si>
  <si>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</si>
  <si>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</si>
  <si>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</si>
  <si>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</si>
  <si>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</si>
  <si>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</si>
  <si>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</si>
  <si>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</si>
  <si>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</si>
  <si>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</si>
  <si>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</si>
  <si>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</si>
  <si>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</si>
  <si>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</si>
  <si>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</si>
  <si>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</si>
  <si>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</si>
  <si>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</si>
  <si>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</si>
  <si>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</si>
  <si>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</si>
  <si>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</si>
  <si>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</si>
  <si>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</si>
  <si>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</si>
  <si>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</si>
  <si>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</si>
  <si>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</si>
  <si>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</si>
  <si>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</si>
  <si>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</si>
  <si>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</si>
  <si>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</si>
  <si>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</si>
  <si>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</si>
  <si>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</si>
  <si>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</si>
  <si>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</si>
  <si>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</si>
  <si>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</si>
  <si>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</si>
  <si>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</si>
  <si>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</si>
  <si>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</si>
  <si>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</si>
  <si>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</si>
  <si>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</si>
  <si>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</si>
  <si>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</si>
  <si>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</si>
  <si>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</si>
  <si>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</si>
  <si>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</si>
  <si>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</si>
  <si>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</si>
  <si>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</si>
  <si>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</si>
  <si>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</si>
  <si>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</si>
  <si>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</si>
  <si>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</si>
  <si>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</si>
  <si>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</si>
  <si>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</si>
  <si>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</si>
  <si>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</si>
  <si>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</si>
  <si>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</si>
  <si>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</si>
  <si>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</si>
  <si>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</si>
  <si>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</si>
  <si>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</si>
  <si>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</si>
  <si>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</si>
  <si>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</si>
  <si>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</si>
  <si>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</si>
  <si>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</si>
  <si>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</si>
  <si>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</si>
  <si>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</si>
  <si>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</si>
  <si>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</si>
  <si>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</si>
  <si>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</si>
  <si>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</si>
  <si>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</si>
  <si>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</si>
  <si>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</si>
  <si>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</si>
  <si>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</si>
  <si>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</si>
  <si>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</si>
  <si>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</si>
  <si>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</si>
  <si>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</si>
  <si>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</si>
  <si>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</si>
  <si>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</si>
  <si>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</si>
  <si>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</si>
  <si>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</si>
  <si>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</si>
  <si>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</si>
  <si>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</si>
  <si>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</si>
  <si>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</si>
  <si>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</si>
  <si>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</si>
  <si>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</si>
  <si>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</si>
  <si>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</si>
  <si>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</si>
  <si>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</si>
  <si>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</si>
  <si>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</si>
  <si>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</si>
  <si>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</si>
  <si>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</si>
  <si>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</si>
  <si>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</si>
  <si>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</si>
  <si>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</si>
  <si>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</si>
  <si>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</si>
  <si>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</si>
  <si>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</si>
  <si>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</si>
  <si>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</si>
  <si>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</si>
  <si>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</si>
  <si>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</si>
  <si>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</si>
  <si>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</si>
  <si>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</si>
  <si>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</si>
  <si>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</si>
  <si>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</si>
  <si>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</si>
  <si>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</si>
  <si>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</si>
  <si>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</si>
  <si>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</si>
  <si>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</si>
  <si>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</si>
  <si>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</si>
  <si>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</si>
  <si>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</si>
  <si>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</si>
  <si>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</si>
  <si>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</si>
  <si>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</si>
  <si>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</si>
  <si>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</si>
  <si>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</si>
  <si>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</si>
  <si>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</si>
  <si>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</si>
  <si>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</si>
  <si>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</si>
  <si>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</si>
  <si>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</si>
  <si>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</si>
  <si>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</si>
  <si>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</si>
  <si>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</si>
  <si>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</si>
  <si>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</si>
  <si>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</si>
  <si>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</si>
  <si>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</si>
  <si>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</si>
  <si>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</si>
  <si>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</si>
  <si>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</si>
  <si>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</si>
  <si>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</si>
  <si>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</si>
  <si>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</si>
  <si>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</si>
  <si>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</si>
  <si>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</si>
  <si>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</si>
  <si>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</si>
  <si>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</si>
  <si>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</si>
  <si>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</si>
  <si>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</si>
  <si>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</si>
  <si>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</si>
  <si>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</si>
  <si>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</si>
  <si>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</si>
  <si>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</si>
  <si>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</si>
  <si>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</si>
  <si>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</si>
  <si>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</si>
  <si>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</si>
  <si>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</si>
  <si>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</si>
  <si>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</si>
  <si>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</si>
  <si>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</si>
  <si>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</si>
  <si>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</si>
  <si>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</si>
  <si>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</si>
  <si>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</si>
  <si>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</si>
  <si>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</si>
  <si>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</si>
  <si>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</si>
  <si>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</si>
  <si>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</si>
  <si>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</si>
  <si>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</si>
  <si>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</si>
  <si>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</si>
  <si>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</si>
  <si>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</si>
  <si>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</si>
  <si>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</si>
  <si>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</si>
  <si>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</si>
  <si>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</si>
  <si>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</si>
  <si>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</si>
  <si>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</si>
  <si>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</si>
  <si>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</si>
  <si>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</si>
  <si>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</si>
  <si>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</si>
  <si>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</si>
  <si>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</si>
  <si>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</si>
  <si>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</si>
  <si>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</si>
  <si>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</si>
  <si>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</si>
  <si>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</si>
  <si>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</si>
  <si>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</si>
  <si>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</si>
  <si>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</si>
  <si>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</si>
  <si>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</si>
  <si>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</si>
  <si>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</si>
  <si>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</si>
  <si>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</si>
  <si>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</si>
  <si>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</si>
  <si>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</si>
  <si>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</si>
  <si>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</si>
  <si>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</si>
  <si>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</si>
  <si>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</si>
  <si>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</si>
  <si>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</si>
  <si>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</si>
  <si>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</si>
  <si>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</si>
  <si>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</si>
  <si>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</si>
  <si>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</si>
  <si>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</si>
  <si>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</si>
  <si>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</si>
  <si>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</si>
  <si>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</si>
  <si>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</si>
  <si>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</si>
  <si>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</si>
  <si>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</si>
  <si>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</si>
  <si>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</si>
  <si>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</si>
  <si>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</si>
  <si>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</si>
  <si>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</si>
  <si>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</si>
  <si>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</si>
  <si>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</si>
  <si>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</si>
  <si>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</si>
  <si>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</si>
  <si>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</si>
  <si>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</si>
  <si>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</si>
  <si>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</si>
  <si>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</si>
  <si>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</si>
  <si>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</si>
  <si>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</si>
  <si>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</si>
  <si>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</si>
  <si>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</si>
  <si>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</si>
  <si>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</si>
  <si>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</si>
  <si>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</si>
  <si>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</si>
  <si>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</si>
  <si>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</si>
  <si>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</si>
  <si>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</si>
  <si>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</si>
  <si>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</si>
  <si>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</si>
  <si>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</si>
  <si>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</si>
  <si>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</si>
  <si>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</si>
  <si>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</si>
  <si>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</si>
  <si>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</si>
  <si>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</si>
  <si>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</si>
  <si>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</si>
  <si>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</si>
  <si>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</si>
  <si>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</si>
  <si>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</si>
  <si>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</si>
  <si>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</si>
  <si>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</si>
  <si>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</si>
  <si>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</si>
  <si>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</si>
  <si>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</si>
  <si>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</si>
  <si>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</si>
  <si>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</si>
  <si>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</si>
  <si>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</si>
  <si>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</si>
  <si>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</si>
  <si>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</si>
  <si>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</si>
  <si>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</si>
  <si>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</si>
  <si>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</si>
  <si>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</si>
  <si>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</si>
  <si>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</si>
  <si>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</si>
  <si>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</si>
  <si>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</si>
  <si>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</si>
  <si>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</si>
  <si>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</si>
  <si>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</si>
  <si>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</si>
  <si>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</si>
  <si>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</si>
  <si>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</si>
  <si>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</si>
  <si>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</si>
  <si>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</si>
  <si>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</si>
  <si>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</si>
  <si>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</si>
  <si>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</si>
  <si>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</si>
  <si>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</si>
  <si>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</si>
  <si>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</si>
  <si>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</si>
  <si>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</si>
  <si>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</si>
  <si>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</si>
  <si>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</si>
  <si>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</si>
  <si>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</si>
  <si>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</si>
  <si>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</si>
  <si>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</si>
  <si>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</si>
  <si>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</si>
  <si>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</si>
  <si>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</si>
  <si>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</si>
  <si>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</si>
  <si>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</si>
  <si>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</si>
  <si>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</si>
  <si>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</si>
  <si>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</si>
  <si>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</si>
  <si>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</si>
  <si>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</si>
  <si>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</si>
  <si>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</si>
  <si>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</si>
  <si>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</si>
  <si>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</si>
  <si>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</si>
  <si>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</si>
  <si>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</si>
  <si>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</si>
  <si>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</si>
  <si>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</si>
  <si>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</si>
  <si>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</si>
  <si>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</si>
  <si>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</si>
  <si>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</si>
  <si>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</si>
  <si>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</si>
  <si>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</si>
  <si>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</si>
  <si>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</si>
  <si>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</si>
  <si>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</si>
  <si>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</si>
  <si>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</si>
  <si>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</si>
  <si>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</si>
  <si>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</si>
  <si>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</si>
  <si>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</si>
  <si>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</si>
  <si>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</si>
  <si>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</si>
  <si>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</si>
  <si>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</si>
  <si>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</si>
  <si>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</si>
  <si>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</si>
  <si>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</si>
  <si>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</si>
  <si>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</si>
  <si>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</si>
  <si>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</si>
  <si>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</si>
  <si>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</si>
  <si>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</si>
  <si>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</si>
  <si>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</si>
  <si>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</si>
  <si>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</si>
  <si>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</si>
  <si>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</si>
  <si>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</si>
  <si>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</si>
  <si>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</si>
  <si>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</si>
  <si>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</si>
  <si>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</si>
  <si>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</si>
  <si>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</si>
  <si>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</si>
  <si>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</si>
  <si>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</si>
  <si>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</si>
  <si>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</si>
  <si>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</si>
  <si>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</si>
  <si>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</si>
  <si>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</si>
  <si>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</si>
  <si>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</si>
  <si>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</si>
  <si>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</si>
  <si>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</si>
  <si>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</si>
  <si>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</si>
  <si>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</si>
  <si>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</si>
  <si>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</si>
  <si>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</si>
  <si>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</si>
  <si>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</si>
  <si>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</si>
  <si>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</si>
  <si>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</si>
  <si>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</si>
  <si>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</si>
  <si>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</si>
  <si>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</si>
  <si>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</si>
  <si>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</si>
  <si>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</si>
  <si>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</si>
  <si>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</si>
  <si>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</si>
  <si>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</si>
  <si>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</si>
  <si>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</si>
  <si>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</si>
  <si>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</si>
  <si>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</si>
  <si>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</si>
  <si>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</si>
  <si>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</si>
  <si>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</si>
  <si>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</si>
  <si>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</si>
  <si>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</si>
  <si>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</si>
  <si>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</si>
  <si>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</si>
  <si>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</si>
  <si>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</si>
  <si>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</si>
  <si>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</si>
  <si>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</si>
  <si>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</si>
  <si>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</si>
  <si>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</si>
  <si>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</si>
  <si>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</si>
  <si>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</si>
  <si>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</si>
  <si>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</si>
  <si>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</si>
  <si>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</si>
  <si>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</si>
  <si>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</si>
  <si>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</si>
  <si>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</si>
  <si>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</si>
  <si>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</si>
  <si>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</si>
  <si>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</si>
  <si>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</si>
  <si>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</si>
  <si>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</si>
  <si>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</si>
  <si>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</si>
  <si>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</si>
  <si>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</si>
  <si>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</si>
  <si>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</si>
  <si>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</si>
  <si>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</si>
  <si>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</si>
  <si>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</si>
  <si>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</si>
  <si>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</si>
  <si>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</si>
  <si>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</si>
  <si>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</si>
  <si>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</si>
  <si>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</si>
  <si>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</si>
  <si>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</si>
  <si>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</si>
  <si>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</si>
  <si>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</si>
  <si>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</si>
  <si>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</si>
  <si>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</si>
  <si>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</si>
  <si>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</si>
  <si>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</si>
  <si>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</si>
  <si>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</si>
  <si>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</si>
  <si>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</si>
  <si>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</si>
  <si>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</si>
  <si>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</si>
  <si>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</si>
  <si>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</si>
  <si>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</si>
  <si>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</si>
  <si>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</si>
  <si>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</si>
  <si>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</si>
  <si>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</si>
  <si>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</si>
  <si>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</si>
  <si>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</si>
  <si>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</si>
  <si>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</si>
  <si>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</si>
  <si>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</si>
  <si>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</si>
  <si>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</si>
  <si>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</si>
  <si>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</si>
  <si>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</si>
  <si>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</si>
  <si>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</si>
  <si>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</si>
  <si>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</si>
  <si>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</si>
  <si>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</si>
  <si>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</si>
  <si>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</si>
  <si>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</si>
  <si>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</si>
  <si>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</si>
  <si>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</si>
  <si>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</si>
  <si>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</si>
  <si>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</si>
  <si>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</si>
  <si>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</si>
  <si>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</si>
  <si>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</si>
  <si>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</si>
  <si>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</si>
  <si>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</si>
  <si>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</si>
  <si>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</si>
  <si>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</si>
  <si>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</si>
  <si>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</si>
  <si>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</si>
  <si>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</si>
  <si>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</si>
  <si>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</si>
  <si>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</si>
  <si>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</si>
  <si>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</si>
  <si>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</si>
  <si>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</si>
  <si>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</si>
  <si>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</si>
  <si>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</si>
  <si>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</si>
  <si>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</si>
  <si>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</si>
  <si>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</si>
  <si>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</si>
  <si>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</si>
  <si>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</si>
  <si>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</si>
  <si>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</si>
  <si>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</si>
  <si>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</si>
  <si>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</si>
  <si>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</si>
  <si>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</si>
  <si>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</si>
  <si>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</si>
  <si>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</si>
  <si>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</si>
  <si>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</si>
  <si>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</si>
  <si>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</si>
  <si>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</si>
  <si>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</si>
  <si>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</si>
  <si>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</si>
  <si>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</si>
  <si>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</si>
  <si>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</si>
  <si>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</si>
  <si>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</si>
  <si>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</si>
  <si>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</si>
  <si>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</si>
  <si>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</si>
  <si>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</si>
  <si>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</si>
  <si>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</si>
  <si>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</si>
  <si>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</si>
  <si>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</si>
  <si>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</si>
  <si>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</si>
  <si>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</si>
  <si>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</si>
  <si>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</si>
  <si>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</si>
  <si>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</si>
  <si>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</si>
  <si>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</si>
  <si>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</si>
  <si>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</si>
  <si>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</si>
  <si>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</si>
  <si>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</si>
  <si>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</si>
  <si>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</si>
  <si>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</si>
  <si>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</si>
  <si>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</si>
  <si>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</si>
  <si>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</si>
  <si>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</si>
  <si>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</si>
  <si>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</si>
  <si>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</si>
  <si>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</si>
  <si>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</si>
  <si>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</si>
  <si>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</si>
  <si>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</si>
  <si>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</si>
  <si>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</si>
  <si>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</si>
  <si>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</si>
  <si>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</si>
  <si>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</si>
  <si>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</si>
  <si>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</si>
  <si>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</si>
  <si>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</si>
  <si>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</si>
  <si>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</si>
  <si>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</si>
  <si>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</si>
  <si>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</si>
  <si>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</si>
  <si>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</si>
  <si>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</si>
  <si>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</si>
  <si>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</si>
  <si>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</si>
  <si>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</si>
  <si>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</si>
  <si>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</si>
  <si>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</si>
  <si>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</si>
  <si>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</si>
  <si>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</si>
  <si>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</si>
  <si>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</si>
  <si>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</si>
  <si>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</si>
  <si>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</si>
  <si>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</si>
  <si>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</si>
  <si>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</si>
  <si>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</si>
  <si>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</si>
  <si>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</si>
  <si>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</si>
  <si>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</si>
  <si>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</si>
  <si>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</si>
  <si>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</si>
  <si>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</si>
  <si>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</si>
  <si>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</si>
  <si>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</si>
  <si>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</si>
  <si>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</si>
  <si>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</si>
  <si>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</si>
  <si>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</si>
  <si>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</si>
  <si>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</si>
  <si>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</si>
  <si>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</si>
  <si>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</si>
  <si>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</si>
  <si>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</si>
  <si>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</si>
  <si>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</si>
  <si>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</si>
  <si>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</si>
  <si>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</si>
  <si>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</si>
  <si>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</si>
  <si>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</si>
  <si>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</si>
  <si>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</si>
  <si>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</si>
  <si>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</si>
  <si>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</si>
  <si>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</si>
  <si>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</si>
  <si>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</si>
  <si>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</si>
  <si>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</si>
  <si>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</si>
  <si>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</si>
  <si>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</si>
  <si>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</si>
  <si>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</si>
  <si>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</si>
  <si>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</si>
  <si>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</si>
  <si>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</si>
  <si>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</si>
  <si>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</si>
  <si>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</si>
  <si>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</si>
  <si>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</si>
  <si>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</si>
  <si>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</si>
  <si>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</si>
  <si>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</si>
  <si>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</si>
  <si>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</si>
  <si>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</si>
  <si>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</si>
  <si>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</si>
  <si>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</si>
  <si>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</si>
  <si>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</si>
  <si>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</si>
  <si>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</si>
  <si>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</si>
  <si>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</si>
  <si>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</si>
  <si>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</si>
  <si>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</si>
  <si>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</si>
  <si>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</si>
  <si>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</si>
  <si>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</si>
  <si>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</si>
  <si>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</si>
  <si>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</si>
  <si>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</si>
  <si>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</si>
  <si>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</si>
  <si>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</si>
  <si>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</si>
  <si>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</si>
  <si>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</si>
  <si>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</si>
  <si>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</si>
  <si>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</si>
  <si>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</si>
  <si>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</si>
  <si>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</si>
  <si>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</si>
  <si>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</si>
  <si>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</si>
  <si>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</si>
  <si>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</si>
  <si>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</si>
  <si>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</si>
  <si>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</si>
  <si>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</si>
  <si>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</si>
  <si>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</si>
  <si>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</si>
  <si>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</si>
  <si>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</si>
  <si>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</si>
  <si>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</si>
  <si>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</si>
  <si>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</si>
  <si>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</si>
  <si>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</si>
  <si>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</si>
  <si>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</si>
  <si>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</si>
  <si>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</si>
  <si>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</si>
  <si>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</si>
  <si>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</si>
  <si>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</si>
  <si>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</si>
  <si>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</si>
  <si>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</si>
  <si>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</si>
  <si>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</si>
  <si>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</si>
  <si>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</si>
  <si>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</si>
  <si>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</si>
  <si>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</si>
  <si>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</si>
  <si>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</si>
  <si>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</si>
  <si>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</si>
  <si>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</si>
  <si>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</si>
  <si>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</si>
  <si>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</si>
  <si>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</si>
  <si>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</si>
  <si>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</si>
  <si>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</si>
  <si>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</si>
  <si>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</si>
  <si>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</si>
  <si>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</si>
  <si>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</si>
  <si>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</si>
  <si>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</si>
  <si>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</si>
  <si>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</si>
  <si>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</si>
  <si>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</si>
  <si>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</si>
  <si>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</si>
  <si>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</si>
  <si>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</si>
  <si>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</si>
  <si>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</si>
  <si>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</si>
  <si>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</si>
  <si>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</si>
  <si>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</si>
  <si>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</si>
  <si>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</si>
  <si>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</si>
  <si>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</si>
  <si>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</si>
  <si>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</si>
  <si>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</si>
  <si>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</si>
  <si>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</si>
  <si>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</si>
  <si>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</si>
  <si>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</si>
  <si>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</si>
  <si>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</si>
  <si>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</si>
  <si>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</si>
  <si>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</si>
  <si>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</si>
  <si>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</si>
  <si>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</si>
  <si>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</si>
  <si>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</si>
  <si>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</si>
  <si>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</si>
  <si>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</si>
  <si>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</si>
  <si>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</si>
  <si>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</si>
  <si>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</si>
  <si>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</si>
  <si>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</si>
  <si>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</si>
  <si>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</si>
  <si>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</si>
  <si>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</si>
  <si>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</si>
  <si>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</si>
  <si>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</si>
  <si>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</si>
  <si>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</si>
  <si>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</si>
  <si>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</si>
  <si>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</si>
  <si>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</si>
  <si>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</si>
  <si>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</si>
  <si>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</si>
  <si>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</si>
  <si>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</si>
  <si>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</si>
  <si>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</si>
  <si>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</si>
  <si>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</si>
  <si>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</si>
  <si>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</si>
  <si>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</si>
  <si>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</si>
  <si>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</si>
  <si>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</si>
  <si>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</si>
  <si>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</si>
  <si>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</si>
  <si>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</si>
  <si>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</si>
  <si>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</si>
  <si>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</si>
  <si>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</si>
  <si>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</si>
  <si>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</si>
  <si>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</si>
  <si>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</si>
  <si>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</si>
  <si>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</si>
  <si>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</si>
  <si>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</si>
  <si>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</si>
  <si>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</si>
  <si>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</si>
  <si>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</si>
  <si>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</si>
  <si>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</si>
  <si>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</si>
  <si>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</si>
  <si>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</si>
  <si>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</si>
  <si>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</si>
  <si>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</si>
  <si>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</si>
  <si>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</si>
  <si>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</si>
  <si>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</si>
  <si>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</si>
  <si>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</si>
  <si>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</si>
  <si>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</si>
  <si>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</si>
  <si>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</si>
  <si>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</si>
  <si>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</si>
  <si>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</si>
  <si>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</si>
  <si>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</si>
  <si>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</si>
  <si>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</si>
  <si>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</si>
  <si>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</si>
  <si>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</si>
  <si>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</si>
  <si>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</si>
  <si>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</si>
  <si>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</si>
  <si>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</si>
  <si>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</si>
  <si>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</si>
  <si>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</si>
  <si>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</si>
  <si>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</si>
  <si>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</si>
  <si>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</si>
  <si>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</si>
  <si>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</si>
  <si>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</si>
  <si>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</si>
  <si>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</si>
  <si>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</si>
  <si>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</si>
  <si>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</si>
  <si>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</si>
  <si>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</si>
  <si>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</si>
  <si>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</si>
  <si>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</si>
  <si>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</si>
  <si>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</si>
  <si>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</si>
  <si>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</si>
  <si>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</si>
  <si>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</si>
  <si>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</si>
  <si>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</si>
  <si>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</si>
  <si>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</si>
  <si>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</si>
  <si>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</si>
  <si>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</si>
  <si>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</si>
  <si>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</si>
  <si>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</si>
  <si>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</si>
  <si>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</si>
  <si>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</si>
  <si>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</si>
  <si>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</si>
  <si>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</si>
  <si>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</si>
  <si>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</si>
  <si>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</si>
  <si>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</si>
  <si>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</si>
  <si>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</si>
  <si>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</si>
  <si>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</si>
  <si>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</si>
  <si>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</si>
  <si>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</si>
  <si>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</si>
  <si>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</si>
  <si>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</si>
  <si>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</si>
  <si>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</si>
  <si>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</si>
  <si>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</si>
  <si>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</si>
  <si>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</si>
  <si>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</si>
  <si>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</si>
  <si>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</si>
  <si>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</si>
  <si>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</si>
  <si>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</si>
  <si>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</si>
  <si>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</si>
  <si>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</si>
  <si>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</si>
  <si>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</si>
  <si>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</si>
  <si>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</si>
  <si>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</si>
  <si>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</si>
  <si>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</si>
  <si>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</si>
  <si>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</si>
  <si>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</si>
  <si>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</si>
  <si>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</si>
  <si>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</si>
  <si>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</si>
  <si>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</si>
  <si>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</si>
  <si>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</si>
  <si>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</si>
  <si>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</si>
  <si>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</si>
  <si>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</si>
  <si>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</si>
  <si>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</si>
  <si>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</si>
  <si>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</si>
  <si>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</si>
  <si>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</si>
  <si>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</si>
  <si>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</si>
  <si>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</si>
  <si>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</si>
  <si>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</si>
  <si>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</si>
  <si>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</si>
  <si>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</si>
  <si>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</si>
  <si>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</si>
  <si>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</si>
  <si>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</si>
  <si>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</si>
  <si>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</si>
  <si>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</si>
  <si>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</si>
  <si>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</si>
  <si>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</si>
  <si>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</si>
  <si>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</si>
  <si>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</si>
  <si>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</si>
  <si>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</si>
  <si>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</si>
  <si>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</si>
  <si>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</si>
  <si>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</si>
  <si>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</si>
  <si>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</si>
  <si>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</si>
  <si>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</si>
  <si>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</si>
  <si>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</si>
  <si>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</si>
  <si>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</si>
  <si>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</si>
  <si>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</si>
  <si>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</si>
  <si>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</si>
  <si>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</si>
  <si>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</si>
  <si>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</si>
  <si>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</si>
  <si>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</si>
  <si>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</si>
  <si>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</si>
  <si>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</si>
  <si>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</si>
  <si>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</si>
  <si>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</si>
  <si>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</si>
  <si>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</si>
  <si>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</si>
  <si>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</si>
  <si>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</si>
  <si>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</si>
  <si>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</si>
  <si>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</si>
  <si>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</si>
  <si>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</si>
  <si>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</si>
  <si>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</si>
  <si>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</si>
  <si>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</si>
  <si>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</si>
  <si>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</si>
  <si>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</si>
  <si>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</si>
  <si>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</si>
  <si>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</si>
  <si>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</si>
  <si>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</si>
  <si>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</si>
  <si>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</si>
  <si>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</si>
  <si>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</si>
  <si>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</si>
  <si>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</si>
  <si>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</si>
  <si>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</si>
  <si>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</si>
  <si>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</si>
  <si>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</si>
  <si>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</si>
  <si>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</si>
  <si>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</si>
  <si>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</si>
  <si>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</si>
  <si>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</si>
  <si>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</si>
  <si>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</si>
  <si>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</si>
  <si>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</si>
  <si>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</si>
  <si>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</si>
  <si>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</si>
  <si>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</si>
  <si>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</si>
  <si>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</si>
  <si>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</si>
  <si>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</si>
  <si>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</si>
  <si>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</si>
  <si>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</si>
  <si>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</si>
  <si>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</si>
  <si>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</si>
  <si>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</si>
  <si>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</si>
  <si>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</si>
  <si>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</si>
  <si>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</si>
  <si>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</si>
  <si>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</si>
  <si>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</si>
  <si>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</si>
  <si>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</si>
  <si>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</si>
  <si>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</si>
  <si>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</si>
  <si>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</si>
  <si>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</si>
  <si>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</si>
  <si>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</si>
  <si>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</si>
  <si>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</si>
  <si>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</si>
  <si>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</si>
  <si>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</si>
  <si>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</si>
  <si>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</si>
  <si>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</si>
  <si>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</si>
  <si>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</si>
  <si>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</si>
  <si>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</si>
  <si>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</si>
  <si>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</si>
  <si>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</si>
  <si>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</si>
  <si>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</si>
  <si>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</si>
  <si>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</si>
  <si>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</si>
  <si>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</si>
  <si>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</si>
  <si>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</si>
  <si>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</si>
  <si>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</si>
  <si>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</si>
  <si>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</si>
  <si>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</si>
  <si>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</si>
  <si>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</si>
  <si>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</si>
  <si>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</si>
  <si>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</si>
  <si>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</si>
  <si>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</si>
  <si>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</si>
  <si>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</si>
  <si>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</si>
  <si>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</si>
  <si>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</si>
  <si>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</si>
  <si>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</si>
  <si>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</si>
  <si>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</si>
  <si>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</si>
  <si>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</si>
  <si>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</si>
  <si>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</si>
  <si>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</si>
  <si>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</si>
  <si>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</si>
  <si>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</si>
  <si>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</si>
  <si>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</si>
  <si>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</si>
  <si>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</si>
  <si>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</si>
  <si>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</si>
  <si>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</si>
  <si>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</si>
  <si>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</si>
  <si>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</si>
  <si>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</si>
  <si>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</si>
  <si>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</si>
  <si>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</si>
  <si>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</si>
  <si>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</si>
  <si>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</si>
  <si>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</si>
  <si>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</si>
  <si>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</si>
  <si>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</si>
  <si>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</si>
  <si>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</si>
  <si>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</si>
  <si>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</si>
  <si>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</si>
  <si>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</si>
  <si>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</si>
  <si>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</si>
  <si>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</si>
  <si>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</si>
  <si>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</si>
  <si>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</si>
  <si>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</si>
  <si>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</si>
  <si>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</si>
  <si>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</si>
  <si>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</si>
  <si>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</si>
  <si>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</si>
  <si>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</si>
  <si>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</si>
  <si>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</si>
  <si>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</si>
  <si>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</si>
  <si>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</si>
  <si>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</si>
  <si>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</si>
  <si>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</si>
  <si>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</si>
  <si>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</si>
  <si>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</si>
  <si>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</si>
  <si>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</si>
  <si>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</si>
  <si>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</si>
  <si>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</si>
  <si>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</si>
  <si>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</si>
  <si>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</si>
  <si>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</si>
  <si>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</si>
  <si>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</si>
  <si>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</si>
  <si>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</si>
  <si>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</si>
  <si>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</si>
  <si>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</si>
  <si>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</si>
  <si>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</si>
  <si>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</si>
  <si>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</si>
  <si>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</si>
  <si>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</si>
  <si>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</si>
  <si>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</si>
  <si>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</si>
  <si>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</si>
  <si>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</si>
  <si>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</si>
  <si>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</si>
  <si>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</si>
  <si>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</si>
  <si>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</si>
  <si>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</si>
  <si>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</si>
  <si>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</si>
  <si>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</si>
  <si>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</si>
  <si>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</si>
  <si>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</si>
  <si>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</si>
  <si>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</si>
  <si>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</si>
  <si>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</si>
  <si>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</si>
  <si>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</si>
  <si>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</si>
  <si>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</si>
  <si>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</si>
  <si>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</si>
  <si>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</si>
  <si>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</si>
  <si>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</si>
  <si>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</si>
  <si>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</si>
  <si>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</si>
  <si>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</si>
  <si>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A679071.036</t>
  </si>
  <si>
    <t>2017.</t>
  </si>
  <si>
    <t>ministarstvo</t>
  </si>
  <si>
    <t>ZCI za personaliziranu brigu o zdravlju</t>
  </si>
  <si>
    <t>Agencija za mobilnost i EU projekte</t>
  </si>
  <si>
    <t>Program Erasmus +-Ključna aktivmost 1 za područje visokog obrazovanja za projekte mobilnosti između programskih i partnerskih zemalja (KA107)</t>
  </si>
  <si>
    <t>31.5.2022.</t>
  </si>
  <si>
    <t>Program Erasmus +-Ključna aktivmost 1 za područje visokog obrazovanja za projekte mobilnosti između programskih i partnerskih zemalja (KA103)</t>
  </si>
  <si>
    <t>31.7.2022.</t>
  </si>
  <si>
    <t>2020.</t>
  </si>
  <si>
    <t>Povećanje sposobnosti sektora za istraživanje, razvoj i inovacije (IRI) za obavljanje istraživanja vrhunske kvalitete i zadovoljenje potreba gospodarstva</t>
  </si>
  <si>
    <t>ERASMUS+Ključna aktivnost 2:Strateška partnerstva: GAMe based learning in MAthematics"</t>
  </si>
  <si>
    <t>1.10.2020.</t>
  </si>
  <si>
    <t>30.09.2022.</t>
  </si>
  <si>
    <t>Agencija za mobilnost i programe EU</t>
  </si>
  <si>
    <t>031 224133</t>
  </si>
  <si>
    <t>marezina@unios.hr</t>
  </si>
  <si>
    <t xml:space="preserve">prosinac, 2020.  </t>
  </si>
  <si>
    <t>Marko Arežina, dipl. oec.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</si>
</sst>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2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  <family val="2"/>
      <charset val="238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family val="2"/>
      <charset val="238"/>
    </font>
    <font>
      <i/>
      <sz val="10"/>
      <color indexed="8"/>
      <name val="MS Sans Serif"/>
      <family val="2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  <family val="2"/>
      <charset val="238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  <font>
      <sz val="9"/>
      <name val="Calibri"/>
      <family val="2"/>
      <charset val="238"/>
    </font>
    <font>
      <sz val="9"/>
      <color rgb="FF000000"/>
      <name val="Calibri"/>
      <family val="2"/>
      <charset val="238"/>
    </font>
    <font>
      <b/>
      <sz val="9"/>
      <name val="Calibri"/>
      <family val="2"/>
      <charset val="238"/>
    </font>
  </fonts>
  <fills count="5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</fills>
  <borders count="59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</borders>
  <cellStyleXfs count="79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5" fillId="0" borderId="53" applyNumberFormat="0" applyFill="0" applyAlignment="0" applyProtection="0"/>
    <xf numFmtId="4" fontId="13" fillId="5" borderId="1" applyNumberFormat="0" applyProtection="0">
      <alignment horizontal="left" vertical="center" indent="1" justifyLastLine="1"/>
    </xf>
    <xf numFmtId="4" fontId="13" fillId="0" borderId="1" applyNumberFormat="0" applyProtection="0">
      <alignment horizontal="right" vertical="center"/>
    </xf>
  </cellStyleXfs>
  <cellXfs count="347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4" fillId="0" borderId="0" xfId="4" applyFont="1" applyAlignment="1" applyProtection="1"/>
    <xf numFmtId="0" fontId="65" fillId="56" borderId="53" xfId="76" applyNumberFormat="1" applyFill="1" applyAlignment="1">
      <alignment horizontal="left"/>
    </xf>
    <xf numFmtId="0" fontId="65" fillId="56" borderId="53" xfId="76" applyNumberFormat="1" applyFill="1" applyAlignment="1">
      <alignment horizontal="center"/>
    </xf>
    <xf numFmtId="49" fontId="66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7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7" fillId="0" borderId="0" xfId="0" applyNumberFormat="1" applyFont="1" applyFill="1" applyAlignment="1">
      <alignment horizontal="center"/>
    </xf>
    <xf numFmtId="0" fontId="67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7" fillId="0" borderId="0" xfId="0" applyNumberFormat="1" applyFont="1" applyAlignment="1">
      <alignment horizontal="center"/>
    </xf>
    <xf numFmtId="0" fontId="67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68" fillId="0" borderId="0" xfId="0" applyFont="1"/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7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9" fillId="0" borderId="22" xfId="2" applyFont="1" applyFill="1" applyBorder="1" applyAlignment="1" applyProtection="1">
      <alignment horizontal="center" vertical="center"/>
      <protection locked="0"/>
    </xf>
    <xf numFmtId="0" fontId="69" fillId="0" borderId="6" xfId="2" applyFont="1" applyFill="1" applyBorder="1" applyAlignment="1" applyProtection="1">
      <alignment horizontal="center" vertical="center"/>
      <protection locked="0"/>
    </xf>
    <xf numFmtId="0" fontId="69" fillId="0" borderId="23" xfId="2" applyFont="1" applyFill="1" applyBorder="1" applyAlignment="1" applyProtection="1">
      <alignment horizontal="center" vertical="center"/>
      <protection locked="0"/>
    </xf>
    <xf numFmtId="3" fontId="69" fillId="0" borderId="54" xfId="2" applyNumberFormat="1" applyFont="1" applyFill="1" applyBorder="1" applyAlignment="1" applyProtection="1">
      <alignment horizontal="right" vertical="center"/>
      <protection locked="0"/>
    </xf>
    <xf numFmtId="3" fontId="69" fillId="0" borderId="22" xfId="2" applyNumberFormat="1" applyFont="1" applyFill="1" applyBorder="1" applyAlignment="1" applyProtection="1">
      <alignment horizontal="right" vertical="center"/>
      <protection locked="0"/>
    </xf>
    <xf numFmtId="3" fontId="69" fillId="0" borderId="55" xfId="2" applyNumberFormat="1" applyFont="1" applyFill="1" applyBorder="1" applyAlignment="1" applyProtection="1">
      <alignment horizontal="right" vertical="center"/>
      <protection locked="0"/>
    </xf>
    <xf numFmtId="0" fontId="70" fillId="0" borderId="0" xfId="2" applyFont="1" applyFill="1" applyBorder="1" applyAlignment="1" applyProtection="1">
      <alignment horizontal="center" vertical="center"/>
      <protection locked="0"/>
    </xf>
    <xf numFmtId="49" fontId="69" fillId="0" borderId="6" xfId="2" applyNumberFormat="1" applyFont="1" applyFill="1" applyBorder="1" applyAlignment="1" applyProtection="1">
      <alignment horizontal="center" vertical="center"/>
      <protection locked="0"/>
    </xf>
    <xf numFmtId="0" fontId="69" fillId="0" borderId="6" xfId="77" quotePrefix="1" applyNumberFormat="1" applyFont="1" applyFill="1" applyBorder="1" applyAlignment="1" applyProtection="1">
      <alignment horizontal="center" vertical="center" justifyLastLine="1"/>
      <protection locked="0"/>
    </xf>
    <xf numFmtId="0" fontId="70" fillId="0" borderId="6" xfId="2" applyFont="1" applyFill="1" applyBorder="1" applyAlignment="1" applyProtection="1">
      <alignment horizontal="center" vertical="center"/>
      <protection locked="0"/>
    </xf>
    <xf numFmtId="3" fontId="69" fillId="0" borderId="12" xfId="2" applyNumberFormat="1" applyFont="1" applyFill="1" applyBorder="1" applyAlignment="1" applyProtection="1">
      <alignment horizontal="right" vertical="center"/>
      <protection locked="0"/>
    </xf>
    <xf numFmtId="3" fontId="69" fillId="0" borderId="6" xfId="2" applyNumberFormat="1" applyFont="1" applyFill="1" applyBorder="1" applyAlignment="1" applyProtection="1">
      <alignment horizontal="right" vertical="center"/>
      <protection locked="0"/>
    </xf>
    <xf numFmtId="3" fontId="69" fillId="0" borderId="14" xfId="2" applyNumberFormat="1" applyFont="1" applyFill="1" applyBorder="1" applyAlignment="1" applyProtection="1">
      <alignment horizontal="right" vertical="center"/>
      <protection locked="0"/>
    </xf>
    <xf numFmtId="3" fontId="69" fillId="0" borderId="56" xfId="2" applyNumberFormat="1" applyFont="1" applyFill="1" applyBorder="1" applyAlignment="1" applyProtection="1">
      <alignment horizontal="right" vertical="center"/>
      <protection locked="0"/>
    </xf>
    <xf numFmtId="3" fontId="69" fillId="0" borderId="23" xfId="2" applyNumberFormat="1" applyFont="1" applyFill="1" applyBorder="1" applyAlignment="1" applyProtection="1">
      <alignment horizontal="right" vertical="center"/>
      <protection locked="0"/>
    </xf>
    <xf numFmtId="3" fontId="69" fillId="0" borderId="57" xfId="2" applyNumberFormat="1" applyFont="1" applyFill="1" applyBorder="1" applyAlignment="1" applyProtection="1">
      <alignment horizontal="right" vertical="center"/>
      <protection locked="0"/>
    </xf>
    <xf numFmtId="0" fontId="69" fillId="0" borderId="22" xfId="77" quotePrefix="1" applyNumberFormat="1" applyFont="1" applyFill="1" applyBorder="1" applyAlignment="1" applyProtection="1">
      <alignment horizontal="center" vertical="center" justifyLastLine="1"/>
      <protection locked="0"/>
    </xf>
    <xf numFmtId="0" fontId="69" fillId="0" borderId="23" xfId="77" quotePrefix="1" applyNumberFormat="1" applyFont="1" applyFill="1" applyBorder="1" applyAlignment="1" applyProtection="1">
      <alignment horizontal="center" vertical="center" justifyLastLine="1"/>
      <protection locked="0"/>
    </xf>
    <xf numFmtId="0" fontId="55" fillId="57" borderId="1" xfId="77" quotePrefix="1" applyNumberFormat="1" applyFont="1" applyFill="1" applyAlignment="1" applyProtection="1">
      <alignment horizontal="center" vertical="center" justifyLastLine="1"/>
      <protection locked="0"/>
    </xf>
    <xf numFmtId="0" fontId="55" fillId="0" borderId="1" xfId="77" quotePrefix="1" applyNumberFormat="1" applyFont="1" applyFill="1" applyAlignment="1" applyProtection="1">
      <alignment horizontal="center" vertical="center" justifyLastLine="1"/>
      <protection locked="0"/>
    </xf>
    <xf numFmtId="0" fontId="55" fillId="57" borderId="1" xfId="78" applyNumberFormat="1" applyFont="1" applyFill="1" applyAlignment="1" applyProtection="1">
      <alignment horizontal="center" vertical="center" wrapText="1"/>
      <protection locked="0"/>
    </xf>
    <xf numFmtId="0" fontId="55" fillId="0" borderId="1" xfId="77" quotePrefix="1" applyNumberFormat="1" applyFont="1" applyFill="1" applyAlignment="1" applyProtection="1">
      <alignment horizontal="left" vertical="center" wrapText="1" justifyLastLine="1"/>
      <protection locked="0"/>
    </xf>
    <xf numFmtId="3" fontId="55" fillId="57" borderId="1" xfId="78" applyNumberFormat="1" applyFont="1" applyFill="1" applyProtection="1">
      <alignment horizontal="right" vertical="center"/>
      <protection locked="0"/>
    </xf>
    <xf numFmtId="0" fontId="55" fillId="57" borderId="1" xfId="78" applyNumberFormat="1" applyFont="1" applyFill="1" applyAlignment="1" applyProtection="1">
      <alignment horizontal="right" vertical="center" wrapText="1"/>
      <protection locked="0"/>
    </xf>
    <xf numFmtId="14" fontId="55" fillId="57" borderId="1" xfId="78" applyNumberFormat="1" applyFont="1" applyFill="1" applyProtection="1">
      <alignment horizontal="right" vertical="center"/>
      <protection locked="0"/>
    </xf>
    <xf numFmtId="0" fontId="55" fillId="57" borderId="58" xfId="78" applyNumberFormat="1" applyFont="1" applyFill="1" applyBorder="1" applyAlignment="1" applyProtection="1">
      <alignment horizontal="right" vertical="center" wrapText="1"/>
      <protection locked="0"/>
    </xf>
    <xf numFmtId="3" fontId="55" fillId="0" borderId="1" xfId="78" applyNumberFormat="1" applyFont="1" applyFill="1" applyProtection="1">
      <alignment horizontal="right" vertical="center"/>
      <protection locked="0"/>
    </xf>
    <xf numFmtId="3" fontId="55" fillId="0" borderId="1" xfId="78" applyNumberFormat="1" applyFont="1" applyFill="1" applyAlignment="1" applyProtection="1">
      <alignment horizontal="right" vertical="center" wrapText="1"/>
      <protection locked="0"/>
    </xf>
    <xf numFmtId="0" fontId="55" fillId="0" borderId="1" xfId="78" applyNumberFormat="1" applyFont="1" applyFill="1" applyProtection="1">
      <alignment horizontal="right" vertical="center"/>
      <protection locked="0"/>
    </xf>
    <xf numFmtId="14" fontId="55" fillId="0" borderId="1" xfId="78" applyNumberFormat="1" applyFont="1" applyFill="1" applyProtection="1">
      <alignment horizontal="right" vertical="center"/>
      <protection locked="0"/>
    </xf>
    <xf numFmtId="14" fontId="55" fillId="0" borderId="1" xfId="78" applyNumberFormat="1" applyFont="1" applyFill="1" applyAlignment="1" applyProtection="1">
      <alignment horizontal="right" vertical="center" wrapText="1"/>
      <protection locked="0"/>
    </xf>
    <xf numFmtId="0" fontId="55" fillId="0" borderId="58" xfId="78" applyNumberFormat="1" applyFont="1" applyFill="1" applyBorder="1" applyAlignment="1" applyProtection="1">
      <alignment horizontal="right" vertical="center" wrapText="1"/>
      <protection locked="0"/>
    </xf>
    <xf numFmtId="1" fontId="69" fillId="0" borderId="22" xfId="2" applyNumberFormat="1" applyFont="1" applyFill="1" applyBorder="1" applyAlignment="1" applyProtection="1">
      <alignment horizontal="center" vertical="center"/>
      <protection locked="0"/>
    </xf>
    <xf numFmtId="0" fontId="55" fillId="0" borderId="1" xfId="77" quotePrefix="1" applyNumberFormat="1" applyFont="1" applyFill="1" applyBorder="1" applyAlignment="1" applyProtection="1">
      <alignment horizontal="center" vertical="center" justifyLastLine="1"/>
      <protection locked="0"/>
    </xf>
    <xf numFmtId="1" fontId="69" fillId="0" borderId="6" xfId="2" applyNumberFormat="1" applyFont="1" applyFill="1" applyBorder="1" applyAlignment="1" applyProtection="1">
      <alignment horizontal="center" vertical="center"/>
      <protection locked="0"/>
    </xf>
    <xf numFmtId="1" fontId="69" fillId="0" borderId="23" xfId="2" applyNumberFormat="1" applyFont="1" applyFill="1" applyBorder="1" applyAlignment="1" applyProtection="1">
      <alignment horizontal="center" vertical="center"/>
      <protection locked="0"/>
    </xf>
    <xf numFmtId="0" fontId="71" fillId="0" borderId="22" xfId="77" quotePrefix="1" applyNumberFormat="1" applyFont="1" applyFill="1" applyBorder="1" applyAlignment="1" applyProtection="1">
      <alignment horizontal="center" vertical="center" justifyLastLine="1"/>
      <protection locked="0"/>
    </xf>
    <xf numFmtId="0" fontId="71" fillId="0" borderId="23" xfId="77" quotePrefix="1" applyNumberFormat="1" applyFont="1" applyFill="1" applyBorder="1" applyAlignment="1" applyProtection="1">
      <alignment horizontal="center" vertical="center" justifyLastLine="1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9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 3" xfId="78"/>
    <cellStyle name="SAPBEXstdDataEmph" xfId="67"/>
    <cellStyle name="SAPBEXstdItem" xfId="19"/>
    <cellStyle name="SAPBEXstdItem 3" xfId="77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topLeftCell="A10" workbookViewId="0">
      <selection activeCell="C5" sqref="C5:E5"/>
    </sheetView>
  </sheetViews>
  <sheetFormatPr defaultColWidth="14.42578125" defaultRowHeight="1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317" t="s">
        <v>2181</v>
      </c>
      <c r="D3" s="318"/>
      <c r="E3" s="319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320" t="s">
        <v>2353</v>
      </c>
      <c r="D4" s="321"/>
      <c r="E4" s="322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320" t="s">
        <v>2354</v>
      </c>
      <c r="D5" s="321"/>
      <c r="E5" s="322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320" t="s">
        <v>2351</v>
      </c>
      <c r="D6" s="321"/>
      <c r="E6" s="322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6.5" thickBot="1">
      <c r="A7" s="157"/>
      <c r="B7" s="194" t="s">
        <v>360</v>
      </c>
      <c r="C7" s="320" t="s">
        <v>2352</v>
      </c>
      <c r="D7" s="321"/>
      <c r="E7" s="322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.7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325" t="s">
        <v>2140</v>
      </c>
      <c r="C9" s="324"/>
      <c r="D9" s="324"/>
      <c r="E9" s="324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325" t="s">
        <v>3</v>
      </c>
      <c r="C10" s="324"/>
      <c r="D10" s="324"/>
      <c r="E10" s="324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323"/>
      <c r="C11" s="324"/>
      <c r="D11" s="324"/>
      <c r="E11" s="324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103128887.64616719</v>
      </c>
      <c r="D14" s="163">
        <f>+D15+D16</f>
        <v>89002521.722614884</v>
      </c>
      <c r="E14" s="163">
        <f>+E15+E16</f>
        <v>73560124.86368531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103128887.64616719</v>
      </c>
      <c r="D15" s="166">
        <f>'PLAN PRIHODA I PRIMITAKA '!D68</f>
        <v>89002521.722614884</v>
      </c>
      <c r="E15" s="166">
        <f>'PLAN PRIHODA I PRIMITAKA '!D109</f>
        <v>73560124.86368531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115415782.64616717</v>
      </c>
      <c r="D17" s="170">
        <f>+D18+D19</f>
        <v>92708843.722614869</v>
      </c>
      <c r="E17" s="170">
        <f>+E18+E19</f>
        <v>73002312.86368531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85989756.292498901</v>
      </c>
      <c r="D18" s="172">
        <f>'PLAN RASHODA I IZDATAKA'!D72</f>
        <v>81892347.2253934</v>
      </c>
      <c r="E18" s="172">
        <f>'PLAN RASHODA I IZDATAKA'!D92</f>
        <v>66897000.018838264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29426026.353668276</v>
      </c>
      <c r="D19" s="172">
        <f>'PLAN RASHODA I IZDATAKA'!D80</f>
        <v>10816496.497221474</v>
      </c>
      <c r="E19" s="172">
        <f>'PLAN RASHODA I IZDATAKA'!D100</f>
        <v>6105312.8448470458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-12286894.999999985</v>
      </c>
      <c r="D20" s="163">
        <f>+D14-D17</f>
        <v>-3706321.9999999851</v>
      </c>
      <c r="E20" s="163">
        <f>+E14-E17</f>
        <v>557812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323"/>
      <c r="C21" s="324"/>
      <c r="D21" s="324"/>
      <c r="E21" s="324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27297691</v>
      </c>
      <c r="D23" s="171">
        <f>'PLAN PRIHODA I PRIMITAKA '!D46</f>
        <v>15010796</v>
      </c>
      <c r="E23" s="171">
        <f>'PLAN PRIHODA I PRIMITAKA '!D87</f>
        <v>11304474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-15010796</v>
      </c>
      <c r="D24" s="175">
        <f>'PLAN PRIHODA I PRIMITAKA '!D48</f>
        <v>-11304474</v>
      </c>
      <c r="E24" s="176">
        <f>'PLAN PRIHODA I PRIMITAKA '!D89</f>
        <v>-11862286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323"/>
      <c r="C25" s="324"/>
      <c r="D25" s="324"/>
      <c r="E25" s="324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323"/>
      <c r="C30" s="324"/>
      <c r="D30" s="324"/>
      <c r="E30" s="324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1.4901161193847656E-8</v>
      </c>
      <c r="D31" s="180">
        <f>+D20+D23+D24+D29</f>
        <v>1.4901161193847656E-8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.7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.7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.7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.7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.7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.7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.7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.7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.7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.7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.7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.7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.7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.7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.7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.7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.7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.7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.7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.7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.7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.7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.7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.7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.7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.7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.7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.7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.7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.7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.7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.7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.7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.7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.7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.7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.7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.7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.7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.7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.7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.7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.7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.7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.7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.7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.7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.7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.7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.7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.7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.7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.7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.7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.7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.7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.7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.7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.7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.7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.7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.7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.7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.7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.7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.7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.7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.7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.7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.7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.7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.7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.7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.7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.7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.7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.7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.7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.7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.7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.7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.7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.7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.7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.7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.7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.7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.7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.7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.7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.7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.7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.7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.7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.7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.7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.7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.7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.7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.7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.7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.7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.7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.7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workbookViewId="0">
      <pane ySplit="2" topLeftCell="A3" activePane="bottomLeft" state="frozen"/>
      <selection pane="bottomLeft" activeCell="G21" sqref="G21:I22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326" t="s">
        <v>758</v>
      </c>
      <c r="B1" s="326"/>
      <c r="C1" s="326"/>
      <c r="D1" s="326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290">
        <v>58692246.646167181</v>
      </c>
      <c r="H3" s="290">
        <v>61507767.722614884</v>
      </c>
      <c r="I3" s="290">
        <v>61735127.86368531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12</v>
      </c>
      <c r="D4" s="138" t="str">
        <f t="shared" ref="D4:D67" si="4">IFERROR(VLOOKUP(E4,$Q$6:$T$200,4,FALSE),"")</f>
        <v>Sredstva učešća za pomoći</v>
      </c>
      <c r="E4" s="150" t="s">
        <v>777</v>
      </c>
      <c r="F4" s="191" t="str">
        <f t="shared" ref="F4:F67" si="5">IFERROR(VLOOKUP(E4,$Q$6:$T$200,2,FALSE),"")</f>
        <v>Prihodi iz nadležnog proračuna za financiranje redovne djelatnosti proračunskih korisnika</v>
      </c>
      <c r="G4" s="290">
        <v>4977575</v>
      </c>
      <c r="H4" s="290">
        <v>2261940</v>
      </c>
      <c r="I4" s="290">
        <v>0</v>
      </c>
      <c r="K4" s="141" t="str">
        <f t="shared" ref="K4:K67" si="6">LEFT(E4,3)</f>
        <v>671</v>
      </c>
      <c r="L4" s="141" t="str">
        <f t="shared" ref="L4:L67" si="7">LEFT(E4,2)</f>
        <v>67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31</v>
      </c>
      <c r="D5" s="138" t="str">
        <f t="shared" si="4"/>
        <v>Vlastiti prihodi</v>
      </c>
      <c r="E5" s="311">
        <v>641310031</v>
      </c>
      <c r="F5" s="191" t="str">
        <f t="shared" si="5"/>
        <v>Kamate na oročena sredstva izvor 31</v>
      </c>
      <c r="G5" s="283">
        <v>0</v>
      </c>
      <c r="H5" s="283">
        <v>0</v>
      </c>
      <c r="I5" s="283">
        <v>0</v>
      </c>
      <c r="K5" s="141" t="str">
        <f t="shared" si="6"/>
        <v>641</v>
      </c>
      <c r="L5" s="141" t="str">
        <f t="shared" si="7"/>
        <v>64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31</v>
      </c>
      <c r="D6" s="138" t="str">
        <f t="shared" si="4"/>
        <v>Vlastiti prihodi</v>
      </c>
      <c r="E6" s="312">
        <v>641510031</v>
      </c>
      <c r="F6" s="191" t="str">
        <f t="shared" si="5"/>
        <v>Prihodi od pozitivnih tečajnih razlika izvor 31</v>
      </c>
      <c r="G6" s="283">
        <v>0</v>
      </c>
      <c r="H6" s="283">
        <v>0</v>
      </c>
      <c r="I6" s="283">
        <v>0</v>
      </c>
      <c r="K6" s="141" t="str">
        <f t="shared" si="6"/>
        <v>641</v>
      </c>
      <c r="L6" s="141" t="str">
        <f t="shared" si="7"/>
        <v>64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31</v>
      </c>
      <c r="D7" s="138" t="str">
        <f t="shared" si="4"/>
        <v>Vlastiti prihodi</v>
      </c>
      <c r="E7" s="313">
        <v>641320031</v>
      </c>
      <c r="F7" s="191" t="str">
        <f t="shared" si="5"/>
        <v>Kamate na depozite po viđenju izvor 31</v>
      </c>
      <c r="G7" s="283">
        <v>10200</v>
      </c>
      <c r="H7" s="283">
        <v>10201</v>
      </c>
      <c r="I7" s="283">
        <v>10201</v>
      </c>
      <c r="K7" s="141" t="str">
        <f t="shared" si="6"/>
        <v>641</v>
      </c>
      <c r="L7" s="141" t="str">
        <f t="shared" si="7"/>
        <v>64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31</v>
      </c>
      <c r="D8" s="138" t="str">
        <f t="shared" si="4"/>
        <v>Vlastiti prihodi</v>
      </c>
      <c r="E8" s="313">
        <v>6614</v>
      </c>
      <c r="F8" s="191" t="str">
        <f t="shared" si="5"/>
        <v>Prihodi od prodanih proizvoda i robe</v>
      </c>
      <c r="G8" s="283">
        <v>2600</v>
      </c>
      <c r="H8" s="283">
        <v>2600</v>
      </c>
      <c r="I8" s="283">
        <v>2600</v>
      </c>
      <c r="K8" s="141" t="str">
        <f t="shared" si="6"/>
        <v>661</v>
      </c>
      <c r="L8" s="141" t="str">
        <f t="shared" si="7"/>
        <v>66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31</v>
      </c>
      <c r="D9" s="138" t="str">
        <f t="shared" si="4"/>
        <v>Vlastiti prihodi</v>
      </c>
      <c r="E9" s="314">
        <v>6615</v>
      </c>
      <c r="F9" s="191" t="str">
        <f t="shared" si="5"/>
        <v>Prihodi od pruženih usluga</v>
      </c>
      <c r="G9" s="283">
        <v>1754700</v>
      </c>
      <c r="H9" s="283">
        <v>1767780</v>
      </c>
      <c r="I9" s="283">
        <v>1777970</v>
      </c>
      <c r="K9" s="141" t="str">
        <f t="shared" si="6"/>
        <v>661</v>
      </c>
      <c r="L9" s="141" t="str">
        <f t="shared" si="7"/>
        <v>66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31</v>
      </c>
      <c r="D10" s="138" t="str">
        <f t="shared" si="4"/>
        <v>Vlastiti prihodi</v>
      </c>
      <c r="E10" s="312">
        <v>683110031</v>
      </c>
      <c r="F10" s="191" t="str">
        <f t="shared" si="5"/>
        <v>Ostali prihodi izvor 31</v>
      </c>
      <c r="G10" s="283">
        <v>0</v>
      </c>
      <c r="H10" s="283">
        <v>0</v>
      </c>
      <c r="I10" s="283">
        <v>0</v>
      </c>
      <c r="K10" s="141" t="str">
        <f t="shared" si="6"/>
        <v>683</v>
      </c>
      <c r="L10" s="141" t="str">
        <f t="shared" si="7"/>
        <v>68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43</v>
      </c>
      <c r="D11" s="138" t="str">
        <f t="shared" si="4"/>
        <v>Ostali prihodi za posebne namjene</v>
      </c>
      <c r="E11" s="311">
        <v>652640000</v>
      </c>
      <c r="F11" s="191" t="str">
        <f t="shared" si="5"/>
        <v>Sufinanciranje cijene usluge, participacije i slično</v>
      </c>
      <c r="G11" s="283">
        <v>4163930</v>
      </c>
      <c r="H11" s="283">
        <v>4233820</v>
      </c>
      <c r="I11" s="283">
        <v>4260324</v>
      </c>
      <c r="K11" s="141" t="str">
        <f t="shared" si="6"/>
        <v>652</v>
      </c>
      <c r="L11" s="141" t="str">
        <f t="shared" si="7"/>
        <v>65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>08006</v>
      </c>
      <c r="B12" s="139" t="str">
        <f>IF(E12="","",VLOOKUP('Opći dio'!$C$3,'Opći dio'!$L$6:$U$136,9,FALSE))</f>
        <v>Sveučilišta i veleučilišta u Republici Hrvatskoj</v>
      </c>
      <c r="C12" s="187">
        <f t="shared" si="3"/>
        <v>43</v>
      </c>
      <c r="D12" s="138" t="str">
        <f t="shared" si="4"/>
        <v>Ostali prihodi za posebne namjene</v>
      </c>
      <c r="E12" s="313">
        <v>652680000</v>
      </c>
      <c r="F12" s="191" t="str">
        <f t="shared" si="5"/>
        <v xml:space="preserve">Ostali prihodi za posebne namjene </v>
      </c>
      <c r="G12" s="283">
        <v>4657500</v>
      </c>
      <c r="H12" s="283">
        <v>5473000</v>
      </c>
      <c r="I12" s="283">
        <v>5495000</v>
      </c>
      <c r="K12" s="141" t="str">
        <f t="shared" si="6"/>
        <v>652</v>
      </c>
      <c r="L12" s="141" t="str">
        <f t="shared" si="7"/>
        <v>65</v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>08006</v>
      </c>
      <c r="B13" s="139" t="str">
        <f>IF(E13="","",VLOOKUP('Opći dio'!$C$3,'Opći dio'!$L$6:$U$136,9,FALSE))</f>
        <v>Sveučilišta i veleučilišta u Republici Hrvatskoj</v>
      </c>
      <c r="C13" s="187">
        <f t="shared" si="3"/>
        <v>43</v>
      </c>
      <c r="D13" s="138" t="str">
        <f t="shared" si="4"/>
        <v>Ostali prihodi za posebne namjene</v>
      </c>
      <c r="E13" s="314">
        <v>683110043</v>
      </c>
      <c r="F13" s="191" t="str">
        <f t="shared" si="5"/>
        <v>Ostali prihodi izvor 43</v>
      </c>
      <c r="G13" s="283">
        <v>0</v>
      </c>
      <c r="H13" s="283">
        <v>0</v>
      </c>
      <c r="I13" s="283">
        <v>0</v>
      </c>
      <c r="K13" s="141" t="str">
        <f t="shared" si="6"/>
        <v>683</v>
      </c>
      <c r="L13" s="141" t="str">
        <f t="shared" si="7"/>
        <v>68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>08006</v>
      </c>
      <c r="B14" s="139" t="str">
        <f>IF(E14="","",VLOOKUP('Opći dio'!$C$3,'Opći dio'!$L$6:$U$136,9,FALSE))</f>
        <v>Sveučilišta i veleučilišta u Republici Hrvatskoj</v>
      </c>
      <c r="C14" s="187">
        <f t="shared" si="3"/>
        <v>61</v>
      </c>
      <c r="D14" s="138" t="str">
        <f t="shared" si="4"/>
        <v xml:space="preserve">Donacije </v>
      </c>
      <c r="E14" s="313">
        <v>663110000</v>
      </c>
      <c r="F14" s="191" t="str">
        <f t="shared" si="5"/>
        <v>Tekuće donacije od fizičkih osoba</v>
      </c>
      <c r="G14" s="283">
        <v>0</v>
      </c>
      <c r="H14" s="283">
        <v>0</v>
      </c>
      <c r="I14" s="283">
        <v>0</v>
      </c>
      <c r="K14" s="141" t="str">
        <f t="shared" si="6"/>
        <v>663</v>
      </c>
      <c r="L14" s="141" t="str">
        <f t="shared" si="7"/>
        <v>66</v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>08006</v>
      </c>
      <c r="B15" s="139" t="str">
        <f>IF(E15="","",VLOOKUP('Opći dio'!$C$3,'Opći dio'!$L$6:$U$136,9,FALSE))</f>
        <v>Sveučilišta i veleučilišta u Republici Hrvatskoj</v>
      </c>
      <c r="C15" s="187">
        <f t="shared" si="3"/>
        <v>61</v>
      </c>
      <c r="D15" s="138" t="str">
        <f t="shared" si="4"/>
        <v xml:space="preserve">Donacije </v>
      </c>
      <c r="E15" s="313">
        <v>663120000</v>
      </c>
      <c r="F15" s="191" t="str">
        <f t="shared" si="5"/>
        <v>Tekuće donacije od neprofitnih organizacija</v>
      </c>
      <c r="G15" s="283">
        <v>651781</v>
      </c>
      <c r="H15" s="283">
        <v>478053</v>
      </c>
      <c r="I15" s="283">
        <v>278902</v>
      </c>
      <c r="K15" s="141" t="str">
        <f t="shared" si="6"/>
        <v>663</v>
      </c>
      <c r="L15" s="141" t="str">
        <f t="shared" si="7"/>
        <v>66</v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>08006</v>
      </c>
      <c r="B16" s="139" t="str">
        <f>IF(E16="","",VLOOKUP('Opći dio'!$C$3,'Opći dio'!$L$6:$U$136,9,FALSE))</f>
        <v>Sveučilišta i veleučilišta u Republici Hrvatskoj</v>
      </c>
      <c r="C16" s="187">
        <f t="shared" si="3"/>
        <v>61</v>
      </c>
      <c r="D16" s="138" t="str">
        <f t="shared" si="4"/>
        <v xml:space="preserve">Donacije </v>
      </c>
      <c r="E16" s="313">
        <v>663130000</v>
      </c>
      <c r="F16" s="191" t="str">
        <f t="shared" si="5"/>
        <v>Tekuće donacije od trgovačkih društava</v>
      </c>
      <c r="G16" s="283">
        <v>0</v>
      </c>
      <c r="H16" s="283">
        <v>0</v>
      </c>
      <c r="I16" s="283">
        <v>0</v>
      </c>
      <c r="K16" s="141" t="str">
        <f t="shared" si="6"/>
        <v>663</v>
      </c>
      <c r="L16" s="141" t="str">
        <f t="shared" si="7"/>
        <v>66</v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>08006</v>
      </c>
      <c r="B17" s="139" t="str">
        <f>IF(E17="","",VLOOKUP('Opći dio'!$C$3,'Opći dio'!$L$6:$U$136,9,FALSE))</f>
        <v>Sveučilišta i veleučilišta u Republici Hrvatskoj</v>
      </c>
      <c r="C17" s="187">
        <f t="shared" si="3"/>
        <v>61</v>
      </c>
      <c r="D17" s="138" t="str">
        <f t="shared" si="4"/>
        <v xml:space="preserve">Donacije </v>
      </c>
      <c r="E17" s="313">
        <v>663140000</v>
      </c>
      <c r="F17" s="191" t="str">
        <f t="shared" si="5"/>
        <v>Tekuće donacije od ostalih subjekata izvan općeg proračuna</v>
      </c>
      <c r="G17" s="283">
        <v>0</v>
      </c>
      <c r="H17" s="283">
        <v>0</v>
      </c>
      <c r="I17" s="283">
        <v>0</v>
      </c>
      <c r="K17" s="141" t="str">
        <f t="shared" si="6"/>
        <v>663</v>
      </c>
      <c r="L17" s="141" t="str">
        <f t="shared" si="7"/>
        <v>66</v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>08006</v>
      </c>
      <c r="B18" s="139" t="str">
        <f>IF(E18="","",VLOOKUP('Opći dio'!$C$3,'Opći dio'!$L$6:$U$136,9,FALSE))</f>
        <v>Sveučilišta i veleučilišta u Republici Hrvatskoj</v>
      </c>
      <c r="C18" s="187">
        <f t="shared" si="3"/>
        <v>61</v>
      </c>
      <c r="D18" s="138" t="str">
        <f t="shared" si="4"/>
        <v xml:space="preserve">Donacije </v>
      </c>
      <c r="E18" s="313">
        <v>663210000</v>
      </c>
      <c r="F18" s="191" t="str">
        <f t="shared" si="5"/>
        <v>Kapitalne donacije od fizičkih osoba</v>
      </c>
      <c r="G18" s="283">
        <v>0</v>
      </c>
      <c r="H18" s="283">
        <v>0</v>
      </c>
      <c r="I18" s="283">
        <v>0</v>
      </c>
      <c r="K18" s="141" t="str">
        <f t="shared" si="6"/>
        <v>663</v>
      </c>
      <c r="L18" s="141" t="str">
        <f t="shared" si="7"/>
        <v>66</v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>08006</v>
      </c>
      <c r="B19" s="139" t="str">
        <f>IF(E19="","",VLOOKUP('Opći dio'!$C$3,'Opći dio'!$L$6:$U$136,9,FALSE))</f>
        <v>Sveučilišta i veleučilišta u Republici Hrvatskoj</v>
      </c>
      <c r="C19" s="187">
        <f t="shared" si="3"/>
        <v>61</v>
      </c>
      <c r="D19" s="138" t="str">
        <f t="shared" si="4"/>
        <v xml:space="preserve">Donacije </v>
      </c>
      <c r="E19" s="313">
        <v>663230000</v>
      </c>
      <c r="F19" s="191" t="str">
        <f t="shared" si="5"/>
        <v>Kapitalne donacije od trgovačkih društava</v>
      </c>
      <c r="G19" s="283">
        <v>0</v>
      </c>
      <c r="H19" s="283">
        <v>0</v>
      </c>
      <c r="I19" s="283">
        <v>0</v>
      </c>
      <c r="K19" s="141" t="str">
        <f t="shared" si="6"/>
        <v>663</v>
      </c>
      <c r="L19" s="141" t="str">
        <f t="shared" si="7"/>
        <v>66</v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>08006</v>
      </c>
      <c r="B20" s="139" t="str">
        <f>IF(E20="","",VLOOKUP('Opći dio'!$C$3,'Opći dio'!$L$6:$U$136,9,FALSE))</f>
        <v>Sveučilišta i veleučilišta u Republici Hrvatskoj</v>
      </c>
      <c r="C20" s="187">
        <f t="shared" si="3"/>
        <v>61</v>
      </c>
      <c r="D20" s="138" t="str">
        <f t="shared" si="4"/>
        <v xml:space="preserve">Donacije </v>
      </c>
      <c r="E20" s="313">
        <v>663240000</v>
      </c>
      <c r="F20" s="191" t="str">
        <f t="shared" si="5"/>
        <v>Kapitalne donacije od ostalih subjekata izvan općeg proračuna</v>
      </c>
      <c r="G20" s="283">
        <v>0</v>
      </c>
      <c r="H20" s="283">
        <v>0</v>
      </c>
      <c r="I20" s="283">
        <v>0</v>
      </c>
      <c r="K20" s="141" t="str">
        <f t="shared" si="6"/>
        <v>663</v>
      </c>
      <c r="L20" s="141" t="str">
        <f t="shared" si="7"/>
        <v>66</v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>08006</v>
      </c>
      <c r="B21" s="139" t="str">
        <f>IF(E21="","",VLOOKUP('Opći dio'!$C$3,'Opći dio'!$L$6:$U$136,9,FALSE))</f>
        <v>Sveučilišta i veleučilišta u Republici Hrvatskoj</v>
      </c>
      <c r="C21" s="187">
        <f t="shared" si="3"/>
        <v>563</v>
      </c>
      <c r="D21" s="138" t="str">
        <f t="shared" si="4"/>
        <v>Europski fond za regionalni razvoj (ERDF)</v>
      </c>
      <c r="E21" s="315">
        <v>632310563</v>
      </c>
      <c r="F21" s="191" t="str">
        <f t="shared" si="5"/>
        <v>Europski fond za regionalni razvoj (EFRR)</v>
      </c>
      <c r="G21" s="283">
        <v>11305730</v>
      </c>
      <c r="H21" s="283">
        <v>9701670</v>
      </c>
      <c r="I21" s="283">
        <v>0</v>
      </c>
      <c r="K21" s="141" t="str">
        <f t="shared" si="6"/>
        <v>632</v>
      </c>
      <c r="L21" s="141" t="str">
        <f t="shared" si="7"/>
        <v>63</v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>08006</v>
      </c>
      <c r="B22" s="139" t="str">
        <f>IF(E22="","",VLOOKUP('Opći dio'!$C$3,'Opći dio'!$L$6:$U$136,9,FALSE))</f>
        <v>Sveučilišta i veleučilišta u Republici Hrvatskoj</v>
      </c>
      <c r="C22" s="187">
        <f t="shared" si="3"/>
        <v>563</v>
      </c>
      <c r="D22" s="138" t="str">
        <f t="shared" si="4"/>
        <v>Europski fond za regionalni razvoj (ERDF)</v>
      </c>
      <c r="E22" s="316">
        <v>632410563</v>
      </c>
      <c r="F22" s="191" t="str">
        <f t="shared" si="5"/>
        <v>Europski fond za regionalni razvoj (EFRR)</v>
      </c>
      <c r="G22" s="283">
        <v>16912625</v>
      </c>
      <c r="H22" s="283">
        <v>3565690</v>
      </c>
      <c r="I22" s="283">
        <v>0</v>
      </c>
      <c r="K22" s="141" t="str">
        <f t="shared" si="6"/>
        <v>632</v>
      </c>
      <c r="L22" s="141" t="str">
        <f t="shared" si="7"/>
        <v>63</v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workbookViewId="0">
      <pane ySplit="2" topLeftCell="A150" activePane="bottomLeft" state="frozen"/>
      <selection pane="bottomLeft" activeCell="J184" sqref="J184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327" t="s">
        <v>757</v>
      </c>
      <c r="B1" s="327"/>
      <c r="C1" s="327"/>
      <c r="D1" s="327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279">
        <v>3111</v>
      </c>
      <c r="F3" s="146" t="str">
        <f t="shared" ref="F3" si="1">IFERROR(VLOOKUP(E3,$R$5:$T$129,2,FALSE),"")</f>
        <v>Plaće za redovan rad</v>
      </c>
      <c r="G3" s="186" t="s">
        <v>68</v>
      </c>
      <c r="H3" s="146" t="str">
        <f t="shared" ref="H3" si="2">IFERROR(VLOOKUP(G3,$X$6:$Y$200,2,FALSE),"")</f>
        <v>REDOVNA DJELATNOST SVEUČILIŠTA U OSIJEKU</v>
      </c>
      <c r="I3" s="282">
        <v>35932321</v>
      </c>
      <c r="J3" s="283">
        <v>37082155</v>
      </c>
      <c r="K3" s="284">
        <v>37267565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280">
        <v>3121</v>
      </c>
      <c r="F4" s="146" t="str">
        <f t="shared" ref="F4:F67" si="4">IFERROR(VLOOKUP(E4,$R$5:$T$129,2,FALSE),"")</f>
        <v>Ostali rashodi za zaposlene</v>
      </c>
      <c r="G4" s="186" t="s">
        <v>68</v>
      </c>
      <c r="H4" s="146" t="str">
        <f t="shared" ref="H4:H67" si="5">IFERROR(VLOOKUP(G4,$X$6:$Y$200,2,FALSE),"")</f>
        <v>REDOVNA DJELATNOST SVEUČILIŠTA U OSIJEKU</v>
      </c>
      <c r="I4" s="282">
        <v>1092593</v>
      </c>
      <c r="J4" s="283">
        <v>1127556</v>
      </c>
      <c r="K4" s="284">
        <v>1133195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280">
        <v>3132</v>
      </c>
      <c r="F5" s="146" t="str">
        <f t="shared" si="4"/>
        <v>Doprinosi za obvezno zdravstveno osiguranje</v>
      </c>
      <c r="G5" s="186" t="s">
        <v>68</v>
      </c>
      <c r="H5" s="146" t="str">
        <f t="shared" si="5"/>
        <v>REDOVNA DJELATNOST SVEUČILIŠTA U OSIJEKU</v>
      </c>
      <c r="I5" s="282">
        <v>5746049</v>
      </c>
      <c r="J5" s="283">
        <v>5929922</v>
      </c>
      <c r="K5" s="284">
        <v>5959571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280">
        <v>3212</v>
      </c>
      <c r="F6" s="146" t="str">
        <f t="shared" si="4"/>
        <v>Naknade za prijevoz, za rad na terenu i odvojeni život</v>
      </c>
      <c r="G6" s="186" t="s">
        <v>68</v>
      </c>
      <c r="H6" s="146" t="str">
        <f t="shared" si="5"/>
        <v>REDOVNA DJELATNOST SVEUČILIŠTA U OSIJEKU</v>
      </c>
      <c r="I6" s="282">
        <v>1109687</v>
      </c>
      <c r="J6" s="283">
        <v>1145201</v>
      </c>
      <c r="K6" s="284">
        <v>1150927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280">
        <v>3236</v>
      </c>
      <c r="F7" s="146" t="str">
        <f t="shared" si="4"/>
        <v>Zdravstvene i veterinarske usluge</v>
      </c>
      <c r="G7" s="186" t="s">
        <v>68</v>
      </c>
      <c r="H7" s="146" t="str">
        <f t="shared" si="5"/>
        <v>REDOVNA DJELATNOST SVEUČILIŠTA U OSIJEKU</v>
      </c>
      <c r="I7" s="282">
        <v>61222</v>
      </c>
      <c r="J7" s="283">
        <v>63181</v>
      </c>
      <c r="K7" s="284">
        <v>63497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280">
        <v>3295</v>
      </c>
      <c r="F8" s="146" t="str">
        <f t="shared" si="4"/>
        <v>Pristojbe i naknade</v>
      </c>
      <c r="G8" s="186" t="s">
        <v>68</v>
      </c>
      <c r="H8" s="146" t="str">
        <f t="shared" si="5"/>
        <v>REDOVNA DJELATNOST SVEUČILIŠTA U OSIJEKU</v>
      </c>
      <c r="I8" s="282">
        <v>56225</v>
      </c>
      <c r="J8" s="283">
        <v>58024</v>
      </c>
      <c r="K8" s="284">
        <v>58314</v>
      </c>
      <c r="M8" s="141" t="str">
        <f t="shared" si="6"/>
        <v>329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281">
        <v>3299</v>
      </c>
      <c r="F9" s="146" t="str">
        <f t="shared" si="4"/>
        <v>Ostali nespomenuti rashodi poslovanja</v>
      </c>
      <c r="G9" s="186" t="s">
        <v>68</v>
      </c>
      <c r="H9" s="146" t="str">
        <f t="shared" si="5"/>
        <v>REDOVNA DJELATNOST SVEUČILIŠTA U OSIJEKU</v>
      </c>
      <c r="I9" s="282">
        <v>565179</v>
      </c>
      <c r="J9" s="283">
        <v>565179</v>
      </c>
      <c r="K9" s="284">
        <v>565179</v>
      </c>
      <c r="M9" s="141" t="str">
        <f t="shared" si="6"/>
        <v>329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279">
        <v>3111</v>
      </c>
      <c r="F10" s="146" t="str">
        <f t="shared" si="4"/>
        <v>Plaće za redovan rad</v>
      </c>
      <c r="G10" s="186" t="s">
        <v>801</v>
      </c>
      <c r="H10" s="146" t="str">
        <f t="shared" si="5"/>
        <v>PROGRAMSKO FINANCIRANJE JAVNIH VISOKIH UČILIŠTA</v>
      </c>
      <c r="I10" s="282">
        <v>288344.26899879379</v>
      </c>
      <c r="J10" s="283">
        <v>317178.69408926426</v>
      </c>
      <c r="K10" s="284">
        <v>317178.69698431849</v>
      </c>
      <c r="M10" s="141" t="str">
        <f t="shared" si="6"/>
        <v>311</v>
      </c>
      <c r="N10" s="141" t="str">
        <f t="shared" si="7"/>
        <v>31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285">
        <v>3113</v>
      </c>
      <c r="F11" s="146" t="str">
        <f t="shared" si="4"/>
        <v>Plaće za prekovremeni rad</v>
      </c>
      <c r="G11" s="186" t="s">
        <v>801</v>
      </c>
      <c r="H11" s="146" t="str">
        <f t="shared" si="5"/>
        <v>PROGRAMSKO FINANCIRANJE JAVNIH VISOKIH UČILIŠTA</v>
      </c>
      <c r="I11" s="289">
        <v>14417.213449939689</v>
      </c>
      <c r="J11" s="290">
        <v>15858.934704463212</v>
      </c>
      <c r="K11" s="291">
        <v>15858.934849215926</v>
      </c>
      <c r="M11" s="141" t="str">
        <f t="shared" si="6"/>
        <v>311</v>
      </c>
      <c r="N11" s="141" t="str">
        <f t="shared" si="7"/>
        <v>31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280">
        <v>3121</v>
      </c>
      <c r="F12" s="146" t="str">
        <f t="shared" si="4"/>
        <v>Ostali rashodi za zaposlene</v>
      </c>
      <c r="G12" s="186" t="s">
        <v>801</v>
      </c>
      <c r="H12" s="146" t="str">
        <f t="shared" si="5"/>
        <v>PROGRAMSKO FINANCIRANJE JAVNIH VISOKIH UČILIŠTA</v>
      </c>
      <c r="I12" s="289">
        <v>576688.53799758758</v>
      </c>
      <c r="J12" s="290">
        <v>634357.38817852852</v>
      </c>
      <c r="K12" s="291">
        <v>634357.39396863698</v>
      </c>
      <c r="M12" s="141" t="str">
        <f t="shared" si="6"/>
        <v>312</v>
      </c>
      <c r="N12" s="141" t="str">
        <f t="shared" si="7"/>
        <v>31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280">
        <v>3132</v>
      </c>
      <c r="F13" s="146" t="str">
        <f t="shared" si="4"/>
        <v>Doprinosi za obvezno zdravstveno osiguranje</v>
      </c>
      <c r="G13" s="186" t="s">
        <v>801</v>
      </c>
      <c r="H13" s="146" t="str">
        <f t="shared" si="5"/>
        <v>PROGRAMSKO FINANCIRANJE JAVNIH VISOKIH UČILIŠTA</v>
      </c>
      <c r="I13" s="289">
        <v>45173.935476477694</v>
      </c>
      <c r="J13" s="290">
        <v>49691.328740651392</v>
      </c>
      <c r="K13" s="291">
        <v>49691.329194209902</v>
      </c>
      <c r="M13" s="141" t="str">
        <f t="shared" si="6"/>
        <v>313</v>
      </c>
      <c r="N13" s="141" t="str">
        <f t="shared" si="7"/>
        <v>31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280">
        <v>3211</v>
      </c>
      <c r="F14" s="146" t="str">
        <f t="shared" si="4"/>
        <v>Službena putovanja</v>
      </c>
      <c r="G14" s="186" t="s">
        <v>801</v>
      </c>
      <c r="H14" s="146" t="str">
        <f t="shared" si="5"/>
        <v>PROGRAMSKO FINANCIRANJE JAVNIH VISOKIH UČILIŠTA</v>
      </c>
      <c r="I14" s="289">
        <v>645796.97009609186</v>
      </c>
      <c r="J14" s="290">
        <v>710376.66305321606</v>
      </c>
      <c r="K14" s="291">
        <v>710376.66953719186</v>
      </c>
      <c r="M14" s="141" t="str">
        <f t="shared" si="6"/>
        <v>321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280">
        <v>3213</v>
      </c>
      <c r="F15" s="146" t="str">
        <f t="shared" si="4"/>
        <v>Stručno usavršavanje zaposlenika</v>
      </c>
      <c r="G15" s="186" t="s">
        <v>801</v>
      </c>
      <c r="H15" s="146" t="str">
        <f t="shared" si="5"/>
        <v>PROGRAMSKO FINANCIRANJE JAVNIH VISOKIH UČILIŠTA</v>
      </c>
      <c r="I15" s="289">
        <v>110820.31405186975</v>
      </c>
      <c r="J15" s="290">
        <v>121902.34476164056</v>
      </c>
      <c r="K15" s="291">
        <v>121902.34587430641</v>
      </c>
      <c r="M15" s="141" t="str">
        <f t="shared" si="6"/>
        <v>321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280">
        <v>3214</v>
      </c>
      <c r="F16" s="146" t="str">
        <f t="shared" si="4"/>
        <v>Ostale naknade troškova zaposlenima</v>
      </c>
      <c r="G16" s="186" t="s">
        <v>801</v>
      </c>
      <c r="H16" s="146" t="str">
        <f t="shared" si="5"/>
        <v>PROGRAMSKO FINANCIRANJE JAVNIH VISOKIH UČILIŠTA</v>
      </c>
      <c r="I16" s="289">
        <v>0</v>
      </c>
      <c r="J16" s="290">
        <v>0</v>
      </c>
      <c r="K16" s="291">
        <v>0</v>
      </c>
      <c r="M16" s="141" t="str">
        <f t="shared" si="6"/>
        <v>321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280">
        <v>3221</v>
      </c>
      <c r="F17" s="146" t="str">
        <f t="shared" si="4"/>
        <v>Uredski materijal i ostali materijalni rashodi</v>
      </c>
      <c r="G17" s="186" t="s">
        <v>801</v>
      </c>
      <c r="H17" s="146" t="str">
        <f t="shared" si="5"/>
        <v>PROGRAMSKO FINANCIRANJE JAVNIH VISOKIH UČILIŠTA</v>
      </c>
      <c r="I17" s="289">
        <v>448173.49730482517</v>
      </c>
      <c r="J17" s="290">
        <v>492990.84422294341</v>
      </c>
      <c r="K17" s="291">
        <v>492990.84872272628</v>
      </c>
      <c r="M17" s="141" t="str">
        <f t="shared" si="6"/>
        <v>322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286">
        <v>3222</v>
      </c>
      <c r="F18" s="146" t="str">
        <f t="shared" si="4"/>
        <v>Materijal i sirovine</v>
      </c>
      <c r="G18" s="186" t="s">
        <v>801</v>
      </c>
      <c r="H18" s="146" t="str">
        <f t="shared" si="5"/>
        <v>PROGRAMSKO FINANCIRANJE JAVNIH VISOKIH UČILIŠTA</v>
      </c>
      <c r="I18" s="289">
        <v>0</v>
      </c>
      <c r="J18" s="290">
        <v>0</v>
      </c>
      <c r="K18" s="291">
        <v>0</v>
      </c>
      <c r="M18" s="141" t="str">
        <f t="shared" si="6"/>
        <v>322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280">
        <v>3223</v>
      </c>
      <c r="F19" s="146" t="str">
        <f t="shared" si="4"/>
        <v>Energija</v>
      </c>
      <c r="G19" s="186" t="s">
        <v>801</v>
      </c>
      <c r="H19" s="146" t="str">
        <f t="shared" si="5"/>
        <v>PROGRAMSKO FINANCIRANJE JAVNIH VISOKIH UČILIŠTA</v>
      </c>
      <c r="I19" s="289">
        <v>918857.07054282294</v>
      </c>
      <c r="J19" s="290">
        <v>1010742.771831122</v>
      </c>
      <c r="K19" s="291">
        <v>1010742.781056695</v>
      </c>
      <c r="M19" s="141" t="str">
        <f t="shared" si="6"/>
        <v>322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280">
        <v>3224</v>
      </c>
      <c r="F20" s="146" t="str">
        <f t="shared" si="4"/>
        <v>Materijal i dijelovi za tekuće i investicijsko održavanje</v>
      </c>
      <c r="G20" s="186" t="s">
        <v>801</v>
      </c>
      <c r="H20" s="146" t="str">
        <f t="shared" si="5"/>
        <v>PROGRAMSKO FINANCIRANJE JAVNIH VISOKIH UČILIŠTA</v>
      </c>
      <c r="I20" s="289">
        <v>105726.23196622438</v>
      </c>
      <c r="J20" s="290">
        <v>116298.85449939688</v>
      </c>
      <c r="K20" s="291">
        <v>116298.85556091677</v>
      </c>
      <c r="M20" s="141" t="str">
        <f t="shared" si="6"/>
        <v>322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280">
        <v>3225</v>
      </c>
      <c r="F21" s="146" t="str">
        <f t="shared" si="4"/>
        <v>Sitni inventar i auto gume</v>
      </c>
      <c r="G21" s="186" t="s">
        <v>801</v>
      </c>
      <c r="H21" s="146" t="str">
        <f t="shared" si="5"/>
        <v>PROGRAMSKO FINANCIRANJE JAVNIH VISOKIH UČILIŠTA</v>
      </c>
      <c r="I21" s="289">
        <v>89386.723389626073</v>
      </c>
      <c r="J21" s="290">
        <v>98325.395167671901</v>
      </c>
      <c r="K21" s="291">
        <v>98325.396065138732</v>
      </c>
      <c r="M21" s="141" t="str">
        <f t="shared" si="6"/>
        <v>322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280">
        <v>3227</v>
      </c>
      <c r="F22" s="146" t="str">
        <f t="shared" si="4"/>
        <v>Službena, radna i zaštitna odjeća i obuća</v>
      </c>
      <c r="G22" s="186" t="s">
        <v>801</v>
      </c>
      <c r="H22" s="146" t="str">
        <f t="shared" si="5"/>
        <v>PROGRAMSKO FINANCIRANJE JAVNIH VISOKIH UČILIŠTA</v>
      </c>
      <c r="I22" s="289">
        <v>9611.4756332931265</v>
      </c>
      <c r="J22" s="290">
        <v>10572.623136308808</v>
      </c>
      <c r="K22" s="291">
        <v>10572.623232810616</v>
      </c>
      <c r="M22" s="141" t="str">
        <f t="shared" si="6"/>
        <v>322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280">
        <v>3231</v>
      </c>
      <c r="F23" s="146" t="str">
        <f t="shared" si="4"/>
        <v>Usluge telefona, pošte i prijevoza</v>
      </c>
      <c r="G23" s="186" t="s">
        <v>801</v>
      </c>
      <c r="H23" s="146" t="str">
        <f t="shared" si="5"/>
        <v>PROGRAMSKO FINANCIRANJE JAVNIH VISOKIH UČILIŠTA</v>
      </c>
      <c r="I23" s="289">
        <v>289862.88214885409</v>
      </c>
      <c r="J23" s="290">
        <v>318849.16854480101</v>
      </c>
      <c r="K23" s="291">
        <v>318849.17145510257</v>
      </c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280">
        <v>3232</v>
      </c>
      <c r="F24" s="146" t="str">
        <f t="shared" si="4"/>
        <v>Usluge tekućeg i investicijskog održavanja</v>
      </c>
      <c r="G24" s="186" t="s">
        <v>801</v>
      </c>
      <c r="H24" s="146" t="str">
        <f t="shared" si="5"/>
        <v>PROGRAMSKO FINANCIRANJE JAVNIH VISOKIH UČILIŠTA</v>
      </c>
      <c r="I24" s="289">
        <v>1074562.9758021715</v>
      </c>
      <c r="J24" s="290">
        <v>1182019.2666393248</v>
      </c>
      <c r="K24" s="291">
        <v>1182019.277428227</v>
      </c>
      <c r="M24" s="141" t="str">
        <f t="shared" si="6"/>
        <v>323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280">
        <v>3233</v>
      </c>
      <c r="F25" s="146" t="str">
        <f t="shared" si="4"/>
        <v>Usluge promidžbe i informiranja</v>
      </c>
      <c r="G25" s="186" t="s">
        <v>801</v>
      </c>
      <c r="H25" s="146" t="str">
        <f t="shared" si="5"/>
        <v>PROGRAMSKO FINANCIRANJE JAVNIH VISOKIH UČILIŠTA</v>
      </c>
      <c r="I25" s="289">
        <v>123026.88810615202</v>
      </c>
      <c r="J25" s="290">
        <v>135329.57614475273</v>
      </c>
      <c r="K25" s="291">
        <v>135329.5773799759</v>
      </c>
      <c r="M25" s="141" t="str">
        <f t="shared" si="6"/>
        <v>323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280">
        <v>3234</v>
      </c>
      <c r="F26" s="146" t="str">
        <f t="shared" si="4"/>
        <v>Komunalne usluge</v>
      </c>
      <c r="G26" s="186" t="s">
        <v>801</v>
      </c>
      <c r="H26" s="146" t="str">
        <f t="shared" si="5"/>
        <v>PROGRAMSKO FINANCIRANJE JAVNIH VISOKIH UČILIŠTA</v>
      </c>
      <c r="I26" s="289">
        <v>218661.07065741863</v>
      </c>
      <c r="J26" s="290">
        <v>240527.17635102535</v>
      </c>
      <c r="K26" s="291">
        <v>240527.17854644154</v>
      </c>
      <c r="M26" s="141" t="str">
        <f t="shared" si="6"/>
        <v>323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280">
        <v>3235</v>
      </c>
      <c r="F27" s="146" t="str">
        <f t="shared" si="4"/>
        <v>Zakupnine i najamnine</v>
      </c>
      <c r="G27" s="186" t="s">
        <v>801</v>
      </c>
      <c r="H27" s="146" t="str">
        <f t="shared" si="5"/>
        <v>PROGRAMSKO FINANCIRANJE JAVNIH VISOKIH UČILIŠTA</v>
      </c>
      <c r="I27" s="289">
        <v>147055.57718938484</v>
      </c>
      <c r="J27" s="290">
        <v>161761.13398552476</v>
      </c>
      <c r="K27" s="291">
        <v>161761.13546200245</v>
      </c>
      <c r="M27" s="141" t="str">
        <f t="shared" si="6"/>
        <v>323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280">
        <v>3236</v>
      </c>
      <c r="F28" s="146" t="str">
        <f t="shared" si="4"/>
        <v>Zdravstvene i veterinarske usluge</v>
      </c>
      <c r="G28" s="186" t="s">
        <v>801</v>
      </c>
      <c r="H28" s="146" t="str">
        <f t="shared" si="5"/>
        <v>PROGRAMSKO FINANCIRANJE JAVNIH VISOKIH UČILIŠTA</v>
      </c>
      <c r="I28" s="289">
        <v>33640.164716525942</v>
      </c>
      <c r="J28" s="290">
        <v>37004.180977080825</v>
      </c>
      <c r="K28" s="291">
        <v>37004.181314837158</v>
      </c>
      <c r="M28" s="141" t="str">
        <f t="shared" si="6"/>
        <v>323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280">
        <v>3237</v>
      </c>
      <c r="F29" s="146" t="str">
        <f t="shared" si="4"/>
        <v>Intelektualne i osobne usluge</v>
      </c>
      <c r="G29" s="186" t="s">
        <v>801</v>
      </c>
      <c r="H29" s="146" t="str">
        <f t="shared" si="5"/>
        <v>PROGRAMSKO FINANCIRANJE JAVNIH VISOKIH UČILIŠTA</v>
      </c>
      <c r="I29" s="289">
        <v>1667706.360083957</v>
      </c>
      <c r="J29" s="290">
        <v>1834476.9856272137</v>
      </c>
      <c r="K29" s="291">
        <v>1834477.0023714358</v>
      </c>
      <c r="M29" s="141" t="str">
        <f t="shared" si="6"/>
        <v>323</v>
      </c>
      <c r="N29" s="141" t="str">
        <f t="shared" si="7"/>
        <v>32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11</v>
      </c>
      <c r="D30" s="146" t="str">
        <f t="shared" si="3"/>
        <v>Opći prihodi i primici</v>
      </c>
      <c r="E30" s="280">
        <v>3238</v>
      </c>
      <c r="F30" s="146" t="str">
        <f t="shared" si="4"/>
        <v>Računalne usluge</v>
      </c>
      <c r="G30" s="186" t="s">
        <v>801</v>
      </c>
      <c r="H30" s="146" t="str">
        <f t="shared" si="5"/>
        <v>PROGRAMSKO FINANCIRANJE JAVNIH VISOKIH UČILIŠTA</v>
      </c>
      <c r="I30" s="289">
        <v>98998.199022919202</v>
      </c>
      <c r="J30" s="290">
        <v>108898.01830398072</v>
      </c>
      <c r="K30" s="291">
        <v>108898.01929794936</v>
      </c>
      <c r="M30" s="141" t="str">
        <f t="shared" si="6"/>
        <v>323</v>
      </c>
      <c r="N30" s="141" t="str">
        <f t="shared" si="7"/>
        <v>32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11</v>
      </c>
      <c r="D31" s="146" t="str">
        <f t="shared" si="3"/>
        <v>Opći prihodi i primici</v>
      </c>
      <c r="E31" s="280">
        <v>3239</v>
      </c>
      <c r="F31" s="146" t="str">
        <f t="shared" si="4"/>
        <v>Ostale usluge</v>
      </c>
      <c r="G31" s="186" t="s">
        <v>801</v>
      </c>
      <c r="H31" s="146" t="str">
        <f t="shared" si="5"/>
        <v>PROGRAMSKO FINANCIRANJE JAVNIH VISOKIH UČILIŠTA</v>
      </c>
      <c r="I31" s="289">
        <v>689578.20275330532</v>
      </c>
      <c r="J31" s="290">
        <v>758536.01870141621</v>
      </c>
      <c r="K31" s="291">
        <v>758536.02562496753</v>
      </c>
      <c r="M31" s="141" t="str">
        <f t="shared" si="6"/>
        <v>323</v>
      </c>
      <c r="N31" s="141" t="str">
        <f t="shared" si="7"/>
        <v>32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11</v>
      </c>
      <c r="D32" s="146" t="str">
        <f t="shared" si="3"/>
        <v>Opći prihodi i primici</v>
      </c>
      <c r="E32" s="280">
        <v>3241</v>
      </c>
      <c r="F32" s="146" t="str">
        <f t="shared" si="4"/>
        <v>Naknade troškova osobama izvan radnog odnosa</v>
      </c>
      <c r="G32" s="186" t="s">
        <v>801</v>
      </c>
      <c r="H32" s="146" t="str">
        <f t="shared" si="5"/>
        <v>PROGRAMSKO FINANCIRANJE JAVNIH VISOKIH UČILIŠTA</v>
      </c>
      <c r="I32" s="289">
        <v>101112.72366224369</v>
      </c>
      <c r="J32" s="290">
        <v>111223.99539396865</v>
      </c>
      <c r="K32" s="291">
        <v>111223.99640916768</v>
      </c>
      <c r="M32" s="141" t="str">
        <f t="shared" si="6"/>
        <v>324</v>
      </c>
      <c r="N32" s="141" t="str">
        <f t="shared" si="7"/>
        <v>32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11</v>
      </c>
      <c r="D33" s="146" t="str">
        <f t="shared" si="3"/>
        <v>Opći prihodi i primici</v>
      </c>
      <c r="E33" s="287">
        <v>3291</v>
      </c>
      <c r="F33" s="146" t="str">
        <f t="shared" si="4"/>
        <v>Naknade za rad predstavničkih i izvršnih tijela, povjerensta</v>
      </c>
      <c r="G33" s="186" t="s">
        <v>801</v>
      </c>
      <c r="H33" s="146" t="str">
        <f t="shared" si="5"/>
        <v>PROGRAMSKO FINANCIRANJE JAVNIH VISOKIH UČILIŠTA</v>
      </c>
      <c r="I33" s="289">
        <v>0</v>
      </c>
      <c r="J33" s="290">
        <v>0</v>
      </c>
      <c r="K33" s="291">
        <v>0</v>
      </c>
      <c r="M33" s="141" t="str">
        <f t="shared" si="6"/>
        <v>329</v>
      </c>
      <c r="N33" s="141" t="str">
        <f t="shared" si="7"/>
        <v>32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11</v>
      </c>
      <c r="D34" s="146" t="str">
        <f t="shared" si="3"/>
        <v>Opći prihodi i primici</v>
      </c>
      <c r="E34" s="280">
        <v>3292</v>
      </c>
      <c r="F34" s="146" t="str">
        <f t="shared" si="4"/>
        <v>Premije osiguranja</v>
      </c>
      <c r="G34" s="186" t="s">
        <v>801</v>
      </c>
      <c r="H34" s="146" t="str">
        <f t="shared" si="5"/>
        <v>PROGRAMSKO FINANCIRANJE JAVNIH VISOKIH UČILIŠTA</v>
      </c>
      <c r="I34" s="289">
        <v>24028.689083232814</v>
      </c>
      <c r="J34" s="290">
        <v>26431.55784077202</v>
      </c>
      <c r="K34" s="291">
        <v>26431.558082026542</v>
      </c>
      <c r="M34" s="141" t="str">
        <f t="shared" si="6"/>
        <v>329</v>
      </c>
      <c r="N34" s="141" t="str">
        <f t="shared" si="7"/>
        <v>32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11</v>
      </c>
      <c r="D35" s="146" t="str">
        <f t="shared" si="3"/>
        <v>Opći prihodi i primici</v>
      </c>
      <c r="E35" s="280">
        <v>3293</v>
      </c>
      <c r="F35" s="146" t="str">
        <f t="shared" si="4"/>
        <v>Reprezentacija</v>
      </c>
      <c r="G35" s="186" t="s">
        <v>801</v>
      </c>
      <c r="H35" s="146" t="str">
        <f t="shared" si="5"/>
        <v>PROGRAMSKO FINANCIRANJE JAVNIH VISOKIH UČILIŠTA</v>
      </c>
      <c r="I35" s="289">
        <v>350818.86061519914</v>
      </c>
      <c r="J35" s="290">
        <v>385900.74447527149</v>
      </c>
      <c r="K35" s="291">
        <v>385900.74799758749</v>
      </c>
      <c r="M35" s="141" t="str">
        <f t="shared" si="6"/>
        <v>329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11</v>
      </c>
      <c r="D36" s="146" t="str">
        <f t="shared" si="3"/>
        <v>Opći prihodi i primici</v>
      </c>
      <c r="E36" s="280">
        <v>3294</v>
      </c>
      <c r="F36" s="146" t="str">
        <f t="shared" si="4"/>
        <v>Članarine i norme</v>
      </c>
      <c r="G36" s="186" t="s">
        <v>801</v>
      </c>
      <c r="H36" s="146" t="str">
        <f t="shared" si="5"/>
        <v>PROGRAMSKO FINANCIRANJE JAVNIH VISOKIH UČILIŠTA</v>
      </c>
      <c r="I36" s="289">
        <v>50940.820856453574</v>
      </c>
      <c r="J36" s="290">
        <v>56034.902622436675</v>
      </c>
      <c r="K36" s="291">
        <v>56034.903133896267</v>
      </c>
      <c r="M36" s="141" t="str">
        <f t="shared" si="6"/>
        <v>329</v>
      </c>
      <c r="N36" s="141" t="str">
        <f t="shared" si="7"/>
        <v>32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11</v>
      </c>
      <c r="D37" s="146" t="str">
        <f t="shared" si="3"/>
        <v>Opći prihodi i primici</v>
      </c>
      <c r="E37" s="280">
        <v>3295</v>
      </c>
      <c r="F37" s="146" t="str">
        <f t="shared" si="4"/>
        <v>Pristojbe i naknade</v>
      </c>
      <c r="G37" s="186" t="s">
        <v>801</v>
      </c>
      <c r="H37" s="146" t="str">
        <f t="shared" si="5"/>
        <v>PROGRAMSKO FINANCIRANJE JAVNIH VISOKIH UČILIŠTA</v>
      </c>
      <c r="I37" s="289">
        <v>96114.756332931254</v>
      </c>
      <c r="J37" s="290">
        <v>105726.23136308808</v>
      </c>
      <c r="K37" s="291">
        <v>105726.23232810617</v>
      </c>
      <c r="M37" s="141" t="str">
        <f t="shared" si="6"/>
        <v>329</v>
      </c>
      <c r="N37" s="141" t="str">
        <f t="shared" si="7"/>
        <v>32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11</v>
      </c>
      <c r="D38" s="146" t="str">
        <f t="shared" si="3"/>
        <v>Opći prihodi i primici</v>
      </c>
      <c r="E38" s="280">
        <v>3299</v>
      </c>
      <c r="F38" s="146" t="str">
        <f t="shared" si="4"/>
        <v>Ostali nespomenuti rashodi poslovanja</v>
      </c>
      <c r="G38" s="186" t="s">
        <v>801</v>
      </c>
      <c r="H38" s="146" t="str">
        <f t="shared" si="5"/>
        <v>PROGRAMSKO FINANCIRANJE JAVNIH VISOKIH UČILIŠTA</v>
      </c>
      <c r="I38" s="289">
        <v>110799.1688054765</v>
      </c>
      <c r="J38" s="290">
        <v>121879.08499074068</v>
      </c>
      <c r="K38" s="291">
        <v>121879.08610319422</v>
      </c>
      <c r="M38" s="141" t="str">
        <f t="shared" si="6"/>
        <v>329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11</v>
      </c>
      <c r="D39" s="146" t="str">
        <f t="shared" si="3"/>
        <v>Opći prihodi i primici</v>
      </c>
      <c r="E39" s="280">
        <v>3431</v>
      </c>
      <c r="F39" s="146" t="str">
        <f t="shared" si="4"/>
        <v>Bankarske usluge i usluge platnog prometa</v>
      </c>
      <c r="G39" s="186" t="s">
        <v>801</v>
      </c>
      <c r="H39" s="146" t="str">
        <f t="shared" si="5"/>
        <v>PROGRAMSKO FINANCIRANJE JAVNIH VISOKIH UČILIŠTA</v>
      </c>
      <c r="I39" s="289">
        <v>96979.789139927641</v>
      </c>
      <c r="J39" s="290">
        <v>106677.76744535587</v>
      </c>
      <c r="K39" s="291">
        <v>106677.76841905912</v>
      </c>
      <c r="M39" s="141" t="str">
        <f t="shared" si="6"/>
        <v>343</v>
      </c>
      <c r="N39" s="141" t="str">
        <f t="shared" si="7"/>
        <v>34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11</v>
      </c>
      <c r="D40" s="146" t="str">
        <f t="shared" si="3"/>
        <v>Opći prihodi i primici</v>
      </c>
      <c r="E40" s="280">
        <v>3432</v>
      </c>
      <c r="F40" s="146" t="str">
        <f t="shared" si="4"/>
        <v>Negativne tečajne razlike i razlike zbog primjene valutne kl</v>
      </c>
      <c r="G40" s="186" t="s">
        <v>801</v>
      </c>
      <c r="H40" s="146" t="str">
        <f t="shared" si="5"/>
        <v>PROGRAMSKO FINANCIRANJE JAVNIH VISOKIH UČILIŠTA</v>
      </c>
      <c r="I40" s="289">
        <v>2114.5246393244879</v>
      </c>
      <c r="J40" s="290">
        <v>2325.9770899879377</v>
      </c>
      <c r="K40" s="291">
        <v>2325.9771112183357</v>
      </c>
      <c r="M40" s="141" t="str">
        <f t="shared" si="6"/>
        <v>343</v>
      </c>
      <c r="N40" s="141" t="str">
        <f t="shared" si="7"/>
        <v>34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11</v>
      </c>
      <c r="D41" s="146" t="str">
        <f t="shared" si="3"/>
        <v>Opći prihodi i primici</v>
      </c>
      <c r="E41" s="288">
        <v>3433</v>
      </c>
      <c r="F41" s="146" t="str">
        <f t="shared" si="4"/>
        <v>Zatezne kamate</v>
      </c>
      <c r="G41" s="186" t="s">
        <v>801</v>
      </c>
      <c r="H41" s="146" t="str">
        <f t="shared" si="5"/>
        <v>PROGRAMSKO FINANCIRANJE JAVNIH VISOKIH UČILIŠTA</v>
      </c>
      <c r="I41" s="289">
        <v>29</v>
      </c>
      <c r="J41" s="290">
        <v>32</v>
      </c>
      <c r="K41" s="291">
        <v>32</v>
      </c>
      <c r="M41" s="141" t="str">
        <f t="shared" si="6"/>
        <v>343</v>
      </c>
      <c r="N41" s="141" t="str">
        <f t="shared" si="7"/>
        <v>34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11</v>
      </c>
      <c r="D42" s="146" t="str">
        <f t="shared" si="3"/>
        <v>Opći prihodi i primici</v>
      </c>
      <c r="E42" s="280">
        <v>3434</v>
      </c>
      <c r="F42" s="146" t="str">
        <f t="shared" si="4"/>
        <v>Ostali nespomenuti financijski rashodi</v>
      </c>
      <c r="G42" s="186" t="s">
        <v>801</v>
      </c>
      <c r="H42" s="146" t="str">
        <f t="shared" si="5"/>
        <v>PROGRAMSKO FINANCIRANJE JAVNIH VISOKIH UČILIŠTA</v>
      </c>
      <c r="I42" s="289">
        <v>961.14756332931267</v>
      </c>
      <c r="J42" s="290">
        <v>1057.2623136308807</v>
      </c>
      <c r="K42" s="291">
        <v>1057.2623232810618</v>
      </c>
      <c r="M42" s="141" t="str">
        <f t="shared" si="6"/>
        <v>343</v>
      </c>
      <c r="N42" s="141" t="str">
        <f t="shared" si="7"/>
        <v>34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11</v>
      </c>
      <c r="D43" s="146" t="str">
        <f t="shared" si="3"/>
        <v>Opći prihodi i primici</v>
      </c>
      <c r="E43" s="280">
        <v>3721</v>
      </c>
      <c r="F43" s="146" t="str">
        <f t="shared" si="4"/>
        <v>Naknade građanima i kućanstvima u novcu</v>
      </c>
      <c r="G43" s="186" t="s">
        <v>801</v>
      </c>
      <c r="H43" s="146" t="str">
        <f t="shared" si="5"/>
        <v>PROGRAMSKO FINANCIRANJE JAVNIH VISOKIH UČILIŠTA</v>
      </c>
      <c r="I43" s="289">
        <v>985176.25241254549</v>
      </c>
      <c r="J43" s="290">
        <v>1295146.334197829</v>
      </c>
      <c r="K43" s="291">
        <v>1612325.043003619</v>
      </c>
      <c r="M43" s="141" t="str">
        <f t="shared" si="6"/>
        <v>372</v>
      </c>
      <c r="N43" s="141" t="str">
        <f t="shared" si="7"/>
        <v>37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11</v>
      </c>
      <c r="D44" s="146" t="str">
        <f t="shared" si="3"/>
        <v>Opći prihodi i primici</v>
      </c>
      <c r="E44" s="280">
        <v>4123</v>
      </c>
      <c r="F44" s="146" t="str">
        <f t="shared" si="4"/>
        <v>Licence</v>
      </c>
      <c r="G44" s="186" t="s">
        <v>801</v>
      </c>
      <c r="H44" s="146" t="str">
        <f t="shared" si="5"/>
        <v>PROGRAMSKO FINANCIRANJE JAVNIH VISOKIH UČILIŠTA</v>
      </c>
      <c r="I44" s="289">
        <v>108801.9041688782</v>
      </c>
      <c r="J44" s="290">
        <v>119682.0939030157</v>
      </c>
      <c r="K44" s="291">
        <v>119682.09499541618</v>
      </c>
      <c r="M44" s="141" t="str">
        <f t="shared" si="6"/>
        <v>412</v>
      </c>
      <c r="N44" s="141" t="str">
        <f t="shared" si="7"/>
        <v>41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11</v>
      </c>
      <c r="D45" s="146" t="str">
        <f t="shared" si="3"/>
        <v>Opći prihodi i primici</v>
      </c>
      <c r="E45" s="288">
        <v>4212</v>
      </c>
      <c r="F45" s="146" t="str">
        <f t="shared" si="4"/>
        <v>Poslovni objekti</v>
      </c>
      <c r="G45" s="186" t="s">
        <v>801</v>
      </c>
      <c r="H45" s="146" t="str">
        <f t="shared" si="5"/>
        <v>PROGRAMSKO FINANCIRANJE JAVNIH VISOKIH UČILIŠTA</v>
      </c>
      <c r="I45" s="289">
        <v>1922295.1266586252</v>
      </c>
      <c r="J45" s="290">
        <v>1903072.1645355853</v>
      </c>
      <c r="K45" s="291">
        <v>1903072.1819059111</v>
      </c>
      <c r="M45" s="141" t="str">
        <f t="shared" si="6"/>
        <v>421</v>
      </c>
      <c r="N45" s="141" t="str">
        <f t="shared" si="7"/>
        <v>42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11</v>
      </c>
      <c r="D46" s="146" t="str">
        <f t="shared" si="3"/>
        <v>Opći prihodi i primici</v>
      </c>
      <c r="E46" s="280">
        <v>4221</v>
      </c>
      <c r="F46" s="146" t="str">
        <f t="shared" si="4"/>
        <v>Uredska oprema i namještaj</v>
      </c>
      <c r="G46" s="186" t="s">
        <v>801</v>
      </c>
      <c r="H46" s="146" t="str">
        <f t="shared" si="5"/>
        <v>PROGRAMSKO FINANCIRANJE JAVNIH VISOKIH UČILIŠTA</v>
      </c>
      <c r="I46" s="289">
        <v>417138.04248492164</v>
      </c>
      <c r="J46" s="290">
        <v>458851.84411580226</v>
      </c>
      <c r="K46" s="291">
        <v>458851.84830398078</v>
      </c>
      <c r="M46" s="141" t="str">
        <f t="shared" si="6"/>
        <v>422</v>
      </c>
      <c r="N46" s="141" t="str">
        <f t="shared" si="7"/>
        <v>42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11</v>
      </c>
      <c r="D47" s="146" t="str">
        <f t="shared" si="3"/>
        <v>Opći prihodi i primici</v>
      </c>
      <c r="E47" s="280">
        <v>4222</v>
      </c>
      <c r="F47" s="146" t="str">
        <f t="shared" si="4"/>
        <v>Komunikacijska oprema</v>
      </c>
      <c r="G47" s="186" t="s">
        <v>801</v>
      </c>
      <c r="H47" s="146" t="str">
        <f t="shared" si="5"/>
        <v>PROGRAMSKO FINANCIRANJE JAVNIH VISOKIH UČILIŠTA</v>
      </c>
      <c r="I47" s="289">
        <v>28834.426899879378</v>
      </c>
      <c r="J47" s="290">
        <v>31717.869408926425</v>
      </c>
      <c r="K47" s="291">
        <v>31717.869698431852</v>
      </c>
      <c r="M47" s="141" t="str">
        <f t="shared" si="6"/>
        <v>422</v>
      </c>
      <c r="N47" s="141" t="str">
        <f t="shared" si="7"/>
        <v>42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11</v>
      </c>
      <c r="D48" s="146" t="str">
        <f t="shared" si="3"/>
        <v>Opći prihodi i primici</v>
      </c>
      <c r="E48" s="280">
        <v>4223</v>
      </c>
      <c r="F48" s="146" t="str">
        <f t="shared" si="4"/>
        <v>Oprema za održavanje i zaštitu</v>
      </c>
      <c r="G48" s="186" t="s">
        <v>801</v>
      </c>
      <c r="H48" s="146" t="str">
        <f t="shared" si="5"/>
        <v>PROGRAMSKO FINANCIRANJE JAVNIH VISOKIH UČILIŠTA</v>
      </c>
      <c r="I48" s="289">
        <v>30756.722026538006</v>
      </c>
      <c r="J48" s="290">
        <v>33832.394036188183</v>
      </c>
      <c r="K48" s="291">
        <v>33832.394344993976</v>
      </c>
      <c r="M48" s="141" t="str">
        <f t="shared" si="6"/>
        <v>422</v>
      </c>
      <c r="N48" s="141" t="str">
        <f t="shared" si="7"/>
        <v>42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11</v>
      </c>
      <c r="D49" s="146" t="str">
        <f t="shared" si="3"/>
        <v>Opći prihodi i primici</v>
      </c>
      <c r="E49" s="280">
        <v>4224</v>
      </c>
      <c r="F49" s="146" t="str">
        <f t="shared" si="4"/>
        <v>Medicinska i laboratorijska oprema</v>
      </c>
      <c r="G49" s="186" t="s">
        <v>801</v>
      </c>
      <c r="H49" s="146" t="str">
        <f t="shared" si="5"/>
        <v>PROGRAMSKO FINANCIRANJE JAVNIH VISOKIH UČILIŠTA</v>
      </c>
      <c r="I49" s="289">
        <v>123026.88810615202</v>
      </c>
      <c r="J49" s="290">
        <v>135329.57614475273</v>
      </c>
      <c r="K49" s="291">
        <v>135329.5773799759</v>
      </c>
      <c r="M49" s="141" t="str">
        <f t="shared" si="6"/>
        <v>422</v>
      </c>
      <c r="N49" s="141" t="str">
        <f t="shared" si="7"/>
        <v>42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11</v>
      </c>
      <c r="D50" s="146" t="str">
        <f t="shared" si="3"/>
        <v>Opći prihodi i primici</v>
      </c>
      <c r="E50" s="280">
        <v>4225</v>
      </c>
      <c r="F50" s="146" t="str">
        <f t="shared" si="4"/>
        <v>Instrumenti, uređaji i strojevi</v>
      </c>
      <c r="G50" s="186" t="s">
        <v>801</v>
      </c>
      <c r="H50" s="146" t="str">
        <f t="shared" si="5"/>
        <v>PROGRAMSKO FINANCIRANJE JAVNIH VISOKIH UČILIŠTA</v>
      </c>
      <c r="I50" s="289">
        <v>0</v>
      </c>
      <c r="J50" s="290">
        <v>0</v>
      </c>
      <c r="K50" s="291">
        <v>0</v>
      </c>
      <c r="M50" s="141" t="str">
        <f t="shared" si="6"/>
        <v>422</v>
      </c>
      <c r="N50" s="141" t="str">
        <f t="shared" si="7"/>
        <v>42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11</v>
      </c>
      <c r="D51" s="146" t="str">
        <f t="shared" si="3"/>
        <v>Opći prihodi i primici</v>
      </c>
      <c r="E51" s="280">
        <v>4227</v>
      </c>
      <c r="F51" s="146" t="str">
        <f t="shared" si="4"/>
        <v>Uređaji, strojevi i oprema za ostale namjene</v>
      </c>
      <c r="G51" s="186" t="s">
        <v>801</v>
      </c>
      <c r="H51" s="146" t="str">
        <f t="shared" si="5"/>
        <v>PROGRAMSKO FINANCIRANJE JAVNIH VISOKIH UČILIŠTA</v>
      </c>
      <c r="I51" s="289">
        <v>9611.4756332931265</v>
      </c>
      <c r="J51" s="290">
        <v>10572.623136308808</v>
      </c>
      <c r="K51" s="291">
        <v>10572.623232810616</v>
      </c>
      <c r="M51" s="141" t="str">
        <f t="shared" si="6"/>
        <v>422</v>
      </c>
      <c r="N51" s="141" t="str">
        <f t="shared" si="7"/>
        <v>42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11</v>
      </c>
      <c r="D52" s="146" t="str">
        <f t="shared" si="3"/>
        <v>Opći prihodi i primici</v>
      </c>
      <c r="E52" s="280">
        <v>4241</v>
      </c>
      <c r="F52" s="146" t="str">
        <f t="shared" si="4"/>
        <v>Knjige</v>
      </c>
      <c r="G52" s="186" t="s">
        <v>801</v>
      </c>
      <c r="H52" s="146" t="str">
        <f t="shared" si="5"/>
        <v>PROGRAMSKO FINANCIRANJE JAVNIH VISOKIH UČILIŠTA</v>
      </c>
      <c r="I52" s="289">
        <v>10092.049414957783</v>
      </c>
      <c r="J52" s="290">
        <v>11101.254293124248</v>
      </c>
      <c r="K52" s="291">
        <v>11101.254394451147</v>
      </c>
      <c r="M52" s="141" t="str">
        <f t="shared" si="6"/>
        <v>424</v>
      </c>
      <c r="N52" s="141" t="str">
        <f t="shared" si="7"/>
        <v>42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11</v>
      </c>
      <c r="D53" s="146" t="str">
        <f t="shared" si="3"/>
        <v>Opći prihodi i primici</v>
      </c>
      <c r="E53" s="280">
        <v>4262</v>
      </c>
      <c r="F53" s="146" t="str">
        <f t="shared" si="4"/>
        <v>Ulaganja u računalne programe</v>
      </c>
      <c r="G53" s="186" t="s">
        <v>801</v>
      </c>
      <c r="H53" s="146" t="str">
        <f t="shared" si="5"/>
        <v>PROGRAMSKO FINANCIRANJE JAVNIH VISOKIH UČILIŠTA</v>
      </c>
      <c r="I53" s="289">
        <v>57668.853799758755</v>
      </c>
      <c r="J53" s="290">
        <v>63435.738817852849</v>
      </c>
      <c r="K53" s="291">
        <v>63435.739396863704</v>
      </c>
      <c r="M53" s="141" t="str">
        <f t="shared" si="6"/>
        <v>426</v>
      </c>
      <c r="N53" s="141" t="str">
        <f t="shared" si="7"/>
        <v>42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11</v>
      </c>
      <c r="D54" s="146" t="str">
        <f t="shared" si="3"/>
        <v>Opći prihodi i primici</v>
      </c>
      <c r="E54" s="280">
        <v>4312</v>
      </c>
      <c r="F54" s="146" t="str">
        <f t="shared" si="4"/>
        <v>Pohranjene knjige, umjetnička djela i slične vrijednosti</v>
      </c>
      <c r="G54" s="186" t="s">
        <v>801</v>
      </c>
      <c r="H54" s="146" t="str">
        <f t="shared" si="5"/>
        <v>PROGRAMSKO FINANCIRANJE JAVNIH VISOKIH UČILIŠTA</v>
      </c>
      <c r="I54" s="289">
        <v>4805.7378166465633</v>
      </c>
      <c r="J54" s="290">
        <v>5286.3115681544041</v>
      </c>
      <c r="K54" s="291">
        <v>5286.3116164053081</v>
      </c>
      <c r="M54" s="141" t="str">
        <f t="shared" si="6"/>
        <v>431</v>
      </c>
      <c r="N54" s="141" t="str">
        <f t="shared" si="7"/>
        <v>43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11</v>
      </c>
      <c r="D55" s="146" t="str">
        <f t="shared" si="3"/>
        <v>Opći prihodi i primici</v>
      </c>
      <c r="E55" s="281">
        <v>4511</v>
      </c>
      <c r="F55" s="146" t="str">
        <f t="shared" si="4"/>
        <v>Dodatna ulaganja na građevinskim objektima</v>
      </c>
      <c r="G55" s="186" t="s">
        <v>801</v>
      </c>
      <c r="H55" s="146" t="str">
        <f t="shared" si="5"/>
        <v>PROGRAMSKO FINANCIRANJE JAVNIH VISOKIH UČILIŠTA</v>
      </c>
      <c r="I55" s="292">
        <v>1922295.1266586252</v>
      </c>
      <c r="J55" s="293">
        <v>2114524.6272617616</v>
      </c>
      <c r="K55" s="294">
        <v>1797345.9495778049</v>
      </c>
      <c r="M55" s="141" t="str">
        <f t="shared" si="6"/>
        <v>451</v>
      </c>
      <c r="N55" s="141" t="str">
        <f t="shared" si="7"/>
        <v>45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11</v>
      </c>
      <c r="D56" s="146" t="str">
        <f t="shared" si="3"/>
        <v>Opći prihodi i primici</v>
      </c>
      <c r="E56" s="151">
        <v>3237</v>
      </c>
      <c r="F56" s="146" t="str">
        <f t="shared" si="4"/>
        <v>Intelektualne i osobne usluge</v>
      </c>
      <c r="G56" s="186" t="s">
        <v>803</v>
      </c>
      <c r="H56" s="146" t="str">
        <f t="shared" si="5"/>
        <v>PROGRAMI VJEŽBAONICA VISOKIH UČILIŠTA</v>
      </c>
      <c r="I56" s="290">
        <v>78480</v>
      </c>
      <c r="J56" s="290">
        <v>81010</v>
      </c>
      <c r="K56" s="290">
        <v>81340</v>
      </c>
      <c r="M56" s="141" t="str">
        <f t="shared" si="6"/>
        <v>323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31</v>
      </c>
      <c r="D57" s="146" t="str">
        <f t="shared" si="3"/>
        <v>Vlastiti prihodi</v>
      </c>
      <c r="E57" s="295">
        <v>3111</v>
      </c>
      <c r="F57" s="146" t="str">
        <f t="shared" si="4"/>
        <v>Plaće za redovan rad</v>
      </c>
      <c r="G57" s="186" t="s">
        <v>184</v>
      </c>
      <c r="H57" s="146" t="str">
        <f t="shared" si="5"/>
        <v>REDOVNA DJELATNOST SVEUČILIŠTA U OSIJEKU (IZ EVIDENCIJSKIH PRIHODA)</v>
      </c>
      <c r="I57" s="283">
        <v>470000</v>
      </c>
      <c r="J57" s="283">
        <v>475000</v>
      </c>
      <c r="K57" s="283">
        <v>480000</v>
      </c>
      <c r="M57" s="141" t="str">
        <f t="shared" si="6"/>
        <v>311</v>
      </c>
      <c r="N57" s="141" t="str">
        <f t="shared" si="7"/>
        <v>31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31</v>
      </c>
      <c r="D58" s="146" t="str">
        <f t="shared" si="3"/>
        <v>Vlastiti prihodi</v>
      </c>
      <c r="E58" s="287">
        <v>3112</v>
      </c>
      <c r="F58" s="146" t="str">
        <f t="shared" si="4"/>
        <v>Plaće u naravi</v>
      </c>
      <c r="G58" s="186" t="s">
        <v>184</v>
      </c>
      <c r="H58" s="146" t="str">
        <f t="shared" si="5"/>
        <v>REDOVNA DJELATNOST SVEUČILIŠTA U OSIJEKU (IZ EVIDENCIJSKIH PRIHODA)</v>
      </c>
      <c r="I58" s="283">
        <v>0</v>
      </c>
      <c r="J58" s="283">
        <v>0</v>
      </c>
      <c r="K58" s="283">
        <v>0</v>
      </c>
      <c r="M58" s="141" t="str">
        <f t="shared" si="6"/>
        <v>311</v>
      </c>
      <c r="N58" s="141" t="str">
        <f t="shared" si="7"/>
        <v>31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31</v>
      </c>
      <c r="D59" s="146" t="str">
        <f t="shared" si="3"/>
        <v>Vlastiti prihodi</v>
      </c>
      <c r="E59" s="287">
        <v>3121</v>
      </c>
      <c r="F59" s="146" t="str">
        <f t="shared" si="4"/>
        <v>Ostali rashodi za zaposlene</v>
      </c>
      <c r="G59" s="186" t="s">
        <v>184</v>
      </c>
      <c r="H59" s="146" t="str">
        <f t="shared" si="5"/>
        <v>REDOVNA DJELATNOST SVEUČILIŠTA U OSIJEKU (IZ EVIDENCIJSKIH PRIHODA)</v>
      </c>
      <c r="I59" s="283">
        <v>590000</v>
      </c>
      <c r="J59" s="283">
        <v>591000</v>
      </c>
      <c r="K59" s="283">
        <v>592000</v>
      </c>
      <c r="M59" s="141" t="str">
        <f t="shared" si="6"/>
        <v>312</v>
      </c>
      <c r="N59" s="141" t="str">
        <f t="shared" si="7"/>
        <v>31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31</v>
      </c>
      <c r="D60" s="146" t="str">
        <f t="shared" si="3"/>
        <v>Vlastiti prihodi</v>
      </c>
      <c r="E60" s="287">
        <v>3132</v>
      </c>
      <c r="F60" s="146" t="str">
        <f t="shared" si="4"/>
        <v>Doprinosi za obvezno zdravstveno osiguranje</v>
      </c>
      <c r="G60" s="186" t="s">
        <v>184</v>
      </c>
      <c r="H60" s="146" t="str">
        <f t="shared" si="5"/>
        <v>REDOVNA DJELATNOST SVEUČILIŠTA U OSIJEKU (IZ EVIDENCIJSKIH PRIHODA)</v>
      </c>
      <c r="I60" s="283">
        <v>77500</v>
      </c>
      <c r="J60" s="283">
        <v>78800</v>
      </c>
      <c r="K60" s="283">
        <v>79500</v>
      </c>
      <c r="M60" s="141" t="str">
        <f t="shared" si="6"/>
        <v>313</v>
      </c>
      <c r="N60" s="141" t="str">
        <f t="shared" si="7"/>
        <v>31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31</v>
      </c>
      <c r="D61" s="146" t="str">
        <f t="shared" si="3"/>
        <v>Vlastiti prihodi</v>
      </c>
      <c r="E61" s="287">
        <v>3211</v>
      </c>
      <c r="F61" s="146" t="str">
        <f t="shared" si="4"/>
        <v>Službena putovanja</v>
      </c>
      <c r="G61" s="186" t="s">
        <v>184</v>
      </c>
      <c r="H61" s="146" t="str">
        <f t="shared" si="5"/>
        <v>REDOVNA DJELATNOST SVEUČILIŠTA U OSIJEKU (IZ EVIDENCIJSKIH PRIHODA)</v>
      </c>
      <c r="I61" s="283">
        <v>104150</v>
      </c>
      <c r="J61" s="283">
        <v>105150</v>
      </c>
      <c r="K61" s="283">
        <v>105650</v>
      </c>
      <c r="M61" s="141" t="str">
        <f t="shared" si="6"/>
        <v>321</v>
      </c>
      <c r="N61" s="141" t="str">
        <f t="shared" si="7"/>
        <v>32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31</v>
      </c>
      <c r="D62" s="146" t="str">
        <f t="shared" si="3"/>
        <v>Vlastiti prihodi</v>
      </c>
      <c r="E62" s="287">
        <v>3212</v>
      </c>
      <c r="F62" s="146" t="str">
        <f t="shared" si="4"/>
        <v>Naknade za prijevoz, za rad na terenu i odvojeni život</v>
      </c>
      <c r="G62" s="186" t="s">
        <v>184</v>
      </c>
      <c r="H62" s="146" t="str">
        <f t="shared" si="5"/>
        <v>REDOVNA DJELATNOST SVEUČILIŠTA U OSIJEKU (IZ EVIDENCIJSKIH PRIHODA)</v>
      </c>
      <c r="I62" s="283">
        <v>9000</v>
      </c>
      <c r="J62" s="283">
        <v>9100</v>
      </c>
      <c r="K62" s="283">
        <v>9200</v>
      </c>
      <c r="M62" s="141" t="str">
        <f t="shared" si="6"/>
        <v>321</v>
      </c>
      <c r="N62" s="141" t="str">
        <f t="shared" si="7"/>
        <v>32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31</v>
      </c>
      <c r="D63" s="146" t="str">
        <f t="shared" si="3"/>
        <v>Vlastiti prihodi</v>
      </c>
      <c r="E63" s="287">
        <v>3213</v>
      </c>
      <c r="F63" s="146" t="str">
        <f t="shared" si="4"/>
        <v>Stručno usavršavanje zaposlenika</v>
      </c>
      <c r="G63" s="186" t="s">
        <v>184</v>
      </c>
      <c r="H63" s="146" t="str">
        <f t="shared" si="5"/>
        <v>REDOVNA DJELATNOST SVEUČILIŠTA U OSIJEKU (IZ EVIDENCIJSKIH PRIHODA)</v>
      </c>
      <c r="I63" s="283">
        <v>6000</v>
      </c>
      <c r="J63" s="283">
        <v>6080</v>
      </c>
      <c r="K63" s="283">
        <v>6100</v>
      </c>
      <c r="M63" s="141" t="str">
        <f t="shared" si="6"/>
        <v>321</v>
      </c>
      <c r="N63" s="141" t="str">
        <f t="shared" si="7"/>
        <v>32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31</v>
      </c>
      <c r="D64" s="146" t="str">
        <f t="shared" si="3"/>
        <v>Vlastiti prihodi</v>
      </c>
      <c r="E64" s="287">
        <v>3221</v>
      </c>
      <c r="F64" s="146" t="str">
        <f t="shared" si="4"/>
        <v>Uredski materijal i ostali materijalni rashodi</v>
      </c>
      <c r="G64" s="186" t="s">
        <v>184</v>
      </c>
      <c r="H64" s="146" t="str">
        <f t="shared" si="5"/>
        <v>REDOVNA DJELATNOST SVEUČILIŠTA U OSIJEKU (IZ EVIDENCIJSKIH PRIHODA)</v>
      </c>
      <c r="I64" s="283">
        <v>45000</v>
      </c>
      <c r="J64" s="283">
        <v>45700</v>
      </c>
      <c r="K64" s="283">
        <v>46100</v>
      </c>
      <c r="M64" s="141" t="str">
        <f t="shared" si="6"/>
        <v>322</v>
      </c>
      <c r="N64" s="141" t="str">
        <f t="shared" si="7"/>
        <v>32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31</v>
      </c>
      <c r="D65" s="146" t="str">
        <f t="shared" si="3"/>
        <v>Vlastiti prihodi</v>
      </c>
      <c r="E65" s="287">
        <v>3222</v>
      </c>
      <c r="F65" s="146" t="str">
        <f t="shared" si="4"/>
        <v>Materijal i sirovine</v>
      </c>
      <c r="G65" s="186" t="s">
        <v>184</v>
      </c>
      <c r="H65" s="146" t="str">
        <f t="shared" si="5"/>
        <v>REDOVNA DJELATNOST SVEUČILIŠTA U OSIJEKU (IZ EVIDENCIJSKIH PRIHODA)</v>
      </c>
      <c r="I65" s="283">
        <v>0</v>
      </c>
      <c r="J65" s="283">
        <v>0</v>
      </c>
      <c r="K65" s="283">
        <v>0</v>
      </c>
      <c r="M65" s="141" t="str">
        <f t="shared" si="6"/>
        <v>322</v>
      </c>
      <c r="N65" s="141" t="str">
        <f t="shared" si="7"/>
        <v>32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31</v>
      </c>
      <c r="D66" s="146" t="str">
        <f t="shared" si="3"/>
        <v>Vlastiti prihodi</v>
      </c>
      <c r="E66" s="287">
        <v>3223</v>
      </c>
      <c r="F66" s="146" t="str">
        <f t="shared" si="4"/>
        <v>Energija</v>
      </c>
      <c r="G66" s="186" t="s">
        <v>184</v>
      </c>
      <c r="H66" s="146" t="str">
        <f t="shared" si="5"/>
        <v>REDOVNA DJELATNOST SVEUČILIŠTA U OSIJEKU (IZ EVIDENCIJSKIH PRIHODA)</v>
      </c>
      <c r="I66" s="283">
        <v>0</v>
      </c>
      <c r="J66" s="283">
        <v>0</v>
      </c>
      <c r="K66" s="283">
        <v>0</v>
      </c>
      <c r="M66" s="141" t="str">
        <f t="shared" si="6"/>
        <v>322</v>
      </c>
      <c r="N66" s="141" t="str">
        <f t="shared" si="7"/>
        <v>32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31</v>
      </c>
      <c r="D67" s="146" t="str">
        <f t="shared" si="3"/>
        <v>Vlastiti prihodi</v>
      </c>
      <c r="E67" s="287">
        <v>3224</v>
      </c>
      <c r="F67" s="146" t="str">
        <f t="shared" si="4"/>
        <v>Materijal i dijelovi za tekuće i investicijsko održavanje</v>
      </c>
      <c r="G67" s="186" t="s">
        <v>184</v>
      </c>
      <c r="H67" s="146" t="str">
        <f t="shared" si="5"/>
        <v>REDOVNA DJELATNOST SVEUČILIŠTA U OSIJEKU (IZ EVIDENCIJSKIH PRIHODA)</v>
      </c>
      <c r="I67" s="283">
        <v>15000</v>
      </c>
      <c r="J67" s="283">
        <v>15200</v>
      </c>
      <c r="K67" s="283">
        <v>15300</v>
      </c>
      <c r="M67" s="141" t="str">
        <f t="shared" si="6"/>
        <v>322</v>
      </c>
      <c r="N67" s="141" t="str">
        <f t="shared" si="7"/>
        <v>32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31</v>
      </c>
      <c r="D68" s="146" t="str">
        <f t="shared" ref="D68:D131" si="12">IFERROR(VLOOKUP(C68,$O$6:$P$23,2,FALSE),"")</f>
        <v>Vlastiti prihodi</v>
      </c>
      <c r="E68" s="287">
        <v>3225</v>
      </c>
      <c r="F68" s="146" t="str">
        <f t="shared" ref="F68:F131" si="13">IFERROR(VLOOKUP(E68,$R$5:$T$129,2,FALSE),"")</f>
        <v>Sitni inventar i auto gume</v>
      </c>
      <c r="G68" s="186" t="s">
        <v>184</v>
      </c>
      <c r="H68" s="146" t="str">
        <f t="shared" ref="H68:H131" si="14">IFERROR(VLOOKUP(G68,$X$6:$Y$200,2,FALSE),"")</f>
        <v>REDOVNA DJELATNOST SVEUČILIŠTA U OSIJEKU (IZ EVIDENCIJSKIH PRIHODA)</v>
      </c>
      <c r="I68" s="283">
        <v>20000</v>
      </c>
      <c r="J68" s="283">
        <v>20300</v>
      </c>
      <c r="K68" s="283">
        <v>20500</v>
      </c>
      <c r="M68" s="141" t="str">
        <f t="shared" ref="M68:M131" si="15">LEFT(E68,3)</f>
        <v>322</v>
      </c>
      <c r="N68" s="141" t="str">
        <f t="shared" ref="N68:N131" si="16">LEFT(E68,2)</f>
        <v>32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31</v>
      </c>
      <c r="D69" s="146" t="str">
        <f t="shared" si="12"/>
        <v>Vlastiti prihodi</v>
      </c>
      <c r="E69" s="287">
        <v>3227</v>
      </c>
      <c r="F69" s="146" t="str">
        <f t="shared" si="13"/>
        <v>Službena, radna i zaštitna odjeća i obuća</v>
      </c>
      <c r="G69" s="186" t="s">
        <v>184</v>
      </c>
      <c r="H69" s="146" t="str">
        <f t="shared" si="14"/>
        <v>REDOVNA DJELATNOST SVEUČILIŠTA U OSIJEKU (IZ EVIDENCIJSKIH PRIHODA)</v>
      </c>
      <c r="I69" s="283">
        <v>2000</v>
      </c>
      <c r="J69" s="283">
        <v>2050</v>
      </c>
      <c r="K69" s="283">
        <v>2100</v>
      </c>
      <c r="M69" s="141" t="str">
        <f t="shared" si="15"/>
        <v>322</v>
      </c>
      <c r="N69" s="141" t="str">
        <f t="shared" si="16"/>
        <v>32</v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>08006</v>
      </c>
      <c r="B70" s="145" t="str">
        <f>IF(C70="","",VLOOKUP('Opći dio'!$C$3,'Opći dio'!$L$6:$U$136,9,FALSE))</f>
        <v>Sveučilišta i veleučilišta u Republici Hrvatskoj</v>
      </c>
      <c r="C70" s="151">
        <v>31</v>
      </c>
      <c r="D70" s="146" t="str">
        <f t="shared" si="12"/>
        <v>Vlastiti prihodi</v>
      </c>
      <c r="E70" s="287">
        <v>3231</v>
      </c>
      <c r="F70" s="146" t="str">
        <f t="shared" si="13"/>
        <v>Usluge telefona, pošte i prijevoza</v>
      </c>
      <c r="G70" s="186" t="s">
        <v>184</v>
      </c>
      <c r="H70" s="146" t="str">
        <f t="shared" si="14"/>
        <v>REDOVNA DJELATNOST SVEUČILIŠTA U OSIJEKU (IZ EVIDENCIJSKIH PRIHODA)</v>
      </c>
      <c r="I70" s="283">
        <v>3000</v>
      </c>
      <c r="J70" s="283">
        <v>3050</v>
      </c>
      <c r="K70" s="283">
        <v>3100</v>
      </c>
      <c r="M70" s="141" t="str">
        <f t="shared" si="15"/>
        <v>323</v>
      </c>
      <c r="N70" s="141" t="str">
        <f t="shared" si="16"/>
        <v>32</v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>08006</v>
      </c>
      <c r="B71" s="145" t="str">
        <f>IF(C71="","",VLOOKUP('Opći dio'!$C$3,'Opći dio'!$L$6:$U$136,9,FALSE))</f>
        <v>Sveučilišta i veleučilišta u Republici Hrvatskoj</v>
      </c>
      <c r="C71" s="151">
        <v>31</v>
      </c>
      <c r="D71" s="146" t="str">
        <f t="shared" si="12"/>
        <v>Vlastiti prihodi</v>
      </c>
      <c r="E71" s="287">
        <v>3232</v>
      </c>
      <c r="F71" s="146" t="str">
        <f t="shared" si="13"/>
        <v>Usluge tekućeg i investicijskog održavanja</v>
      </c>
      <c r="G71" s="186" t="s">
        <v>184</v>
      </c>
      <c r="H71" s="146" t="str">
        <f t="shared" si="14"/>
        <v>REDOVNA DJELATNOST SVEUČILIŠTA U OSIJEKU (IZ EVIDENCIJSKIH PRIHODA)</v>
      </c>
      <c r="I71" s="283">
        <v>5000</v>
      </c>
      <c r="J71" s="283">
        <v>5100</v>
      </c>
      <c r="K71" s="283">
        <v>5200</v>
      </c>
      <c r="M71" s="141" t="str">
        <f t="shared" si="15"/>
        <v>323</v>
      </c>
      <c r="N71" s="141" t="str">
        <f t="shared" si="16"/>
        <v>32</v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>08006</v>
      </c>
      <c r="B72" s="145" t="str">
        <f>IF(C72="","",VLOOKUP('Opći dio'!$C$3,'Opći dio'!$L$6:$U$136,9,FALSE))</f>
        <v>Sveučilišta i veleučilišta u Republici Hrvatskoj</v>
      </c>
      <c r="C72" s="151">
        <v>31</v>
      </c>
      <c r="D72" s="146" t="str">
        <f t="shared" si="12"/>
        <v>Vlastiti prihodi</v>
      </c>
      <c r="E72" s="287">
        <v>3233</v>
      </c>
      <c r="F72" s="146" t="str">
        <f t="shared" si="13"/>
        <v>Usluge promidžbe i informiranja</v>
      </c>
      <c r="G72" s="186" t="s">
        <v>184</v>
      </c>
      <c r="H72" s="146" t="str">
        <f t="shared" si="14"/>
        <v>REDOVNA DJELATNOST SVEUČILIŠTA U OSIJEKU (IZ EVIDENCIJSKIH PRIHODA)</v>
      </c>
      <c r="I72" s="283">
        <v>0</v>
      </c>
      <c r="J72" s="283">
        <v>0</v>
      </c>
      <c r="K72" s="283">
        <v>0</v>
      </c>
      <c r="M72" s="141" t="str">
        <f t="shared" si="15"/>
        <v>323</v>
      </c>
      <c r="N72" s="141" t="str">
        <f t="shared" si="16"/>
        <v>32</v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>08006</v>
      </c>
      <c r="B73" s="145" t="str">
        <f>IF(C73="","",VLOOKUP('Opći dio'!$C$3,'Opći dio'!$L$6:$U$136,9,FALSE))</f>
        <v>Sveučilišta i veleučilišta u Republici Hrvatskoj</v>
      </c>
      <c r="C73" s="151">
        <v>31</v>
      </c>
      <c r="D73" s="146" t="str">
        <f t="shared" si="12"/>
        <v>Vlastiti prihodi</v>
      </c>
      <c r="E73" s="287">
        <v>3234</v>
      </c>
      <c r="F73" s="146" t="str">
        <f t="shared" si="13"/>
        <v>Komunalne usluge</v>
      </c>
      <c r="G73" s="186" t="s">
        <v>184</v>
      </c>
      <c r="H73" s="146" t="str">
        <f t="shared" si="14"/>
        <v>REDOVNA DJELATNOST SVEUČILIŠTA U OSIJEKU (IZ EVIDENCIJSKIH PRIHODA)</v>
      </c>
      <c r="I73" s="283">
        <v>0</v>
      </c>
      <c r="J73" s="283">
        <v>0</v>
      </c>
      <c r="K73" s="283">
        <v>0</v>
      </c>
      <c r="M73" s="141" t="str">
        <f t="shared" si="15"/>
        <v>323</v>
      </c>
      <c r="N73" s="141" t="str">
        <f t="shared" si="16"/>
        <v>32</v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>08006</v>
      </c>
      <c r="B74" s="145" t="str">
        <f>IF(C74="","",VLOOKUP('Opći dio'!$C$3,'Opći dio'!$L$6:$U$136,9,FALSE))</f>
        <v>Sveučilišta i veleučilišta u Republici Hrvatskoj</v>
      </c>
      <c r="C74" s="151">
        <v>31</v>
      </c>
      <c r="D74" s="146" t="str">
        <f t="shared" si="12"/>
        <v>Vlastiti prihodi</v>
      </c>
      <c r="E74" s="287">
        <v>3235</v>
      </c>
      <c r="F74" s="146" t="str">
        <f t="shared" si="13"/>
        <v>Zakupnine i najamnine</v>
      </c>
      <c r="G74" s="186" t="s">
        <v>184</v>
      </c>
      <c r="H74" s="146" t="str">
        <f t="shared" si="14"/>
        <v>REDOVNA DJELATNOST SVEUČILIŠTA U OSIJEKU (IZ EVIDENCIJSKIH PRIHODA)</v>
      </c>
      <c r="I74" s="283">
        <v>0</v>
      </c>
      <c r="J74" s="283">
        <v>0</v>
      </c>
      <c r="K74" s="283">
        <v>0</v>
      </c>
      <c r="M74" s="141" t="str">
        <f t="shared" si="15"/>
        <v>323</v>
      </c>
      <c r="N74" s="141" t="str">
        <f t="shared" si="16"/>
        <v>32</v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>08006</v>
      </c>
      <c r="B75" s="145" t="str">
        <f>IF(C75="","",VLOOKUP('Opći dio'!$C$3,'Opći dio'!$L$6:$U$136,9,FALSE))</f>
        <v>Sveučilišta i veleučilišta u Republici Hrvatskoj</v>
      </c>
      <c r="C75" s="151">
        <v>31</v>
      </c>
      <c r="D75" s="146" t="str">
        <f t="shared" si="12"/>
        <v>Vlastiti prihodi</v>
      </c>
      <c r="E75" s="287">
        <v>3236</v>
      </c>
      <c r="F75" s="146" t="str">
        <f t="shared" si="13"/>
        <v>Zdravstvene i veterinarske usluge</v>
      </c>
      <c r="G75" s="186" t="s">
        <v>184</v>
      </c>
      <c r="H75" s="146" t="str">
        <f t="shared" si="14"/>
        <v>REDOVNA DJELATNOST SVEUČILIŠTA U OSIJEKU (IZ EVIDENCIJSKIH PRIHODA)</v>
      </c>
      <c r="I75" s="283">
        <v>0</v>
      </c>
      <c r="J75" s="283">
        <v>0</v>
      </c>
      <c r="K75" s="283">
        <v>0</v>
      </c>
      <c r="M75" s="141" t="str">
        <f t="shared" si="15"/>
        <v>323</v>
      </c>
      <c r="N75" s="141" t="str">
        <f t="shared" si="16"/>
        <v>32</v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>08006</v>
      </c>
      <c r="B76" s="145" t="str">
        <f>IF(C76="","",VLOOKUP('Opći dio'!$C$3,'Opći dio'!$L$6:$U$136,9,FALSE))</f>
        <v>Sveučilišta i veleučilišta u Republici Hrvatskoj</v>
      </c>
      <c r="C76" s="151">
        <v>31</v>
      </c>
      <c r="D76" s="146" t="str">
        <f t="shared" si="12"/>
        <v>Vlastiti prihodi</v>
      </c>
      <c r="E76" s="287">
        <v>3237</v>
      </c>
      <c r="F76" s="146" t="str">
        <f t="shared" si="13"/>
        <v>Intelektualne i osobne usluge</v>
      </c>
      <c r="G76" s="186" t="s">
        <v>184</v>
      </c>
      <c r="H76" s="146" t="str">
        <f t="shared" si="14"/>
        <v>REDOVNA DJELATNOST SVEUČILIŠTA U OSIJEKU (IZ EVIDENCIJSKIH PRIHODA)</v>
      </c>
      <c r="I76" s="283">
        <v>71100</v>
      </c>
      <c r="J76" s="283">
        <v>72100</v>
      </c>
      <c r="K76" s="283">
        <v>72600</v>
      </c>
      <c r="M76" s="141" t="str">
        <f t="shared" si="15"/>
        <v>323</v>
      </c>
      <c r="N76" s="141" t="str">
        <f t="shared" si="16"/>
        <v>32</v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>08006</v>
      </c>
      <c r="B77" s="145" t="str">
        <f>IF(C77="","",VLOOKUP('Opći dio'!$C$3,'Opći dio'!$L$6:$U$136,9,FALSE))</f>
        <v>Sveučilišta i veleučilišta u Republici Hrvatskoj</v>
      </c>
      <c r="C77" s="151">
        <v>31</v>
      </c>
      <c r="D77" s="146" t="str">
        <f t="shared" si="12"/>
        <v>Vlastiti prihodi</v>
      </c>
      <c r="E77" s="287">
        <v>3238</v>
      </c>
      <c r="F77" s="146" t="str">
        <f t="shared" si="13"/>
        <v>Računalne usluge</v>
      </c>
      <c r="G77" s="186" t="s">
        <v>184</v>
      </c>
      <c r="H77" s="146" t="str">
        <f t="shared" si="14"/>
        <v>REDOVNA DJELATNOST SVEUČILIŠTA U OSIJEKU (IZ EVIDENCIJSKIH PRIHODA)</v>
      </c>
      <c r="I77" s="283">
        <v>0</v>
      </c>
      <c r="J77" s="283">
        <v>0</v>
      </c>
      <c r="K77" s="283">
        <v>0</v>
      </c>
      <c r="M77" s="141" t="str">
        <f t="shared" si="15"/>
        <v>323</v>
      </c>
      <c r="N77" s="141" t="str">
        <f t="shared" si="16"/>
        <v>32</v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>08006</v>
      </c>
      <c r="B78" s="145" t="str">
        <f>IF(C78="","",VLOOKUP('Opći dio'!$C$3,'Opći dio'!$L$6:$U$136,9,FALSE))</f>
        <v>Sveučilišta i veleučilišta u Republici Hrvatskoj</v>
      </c>
      <c r="C78" s="151">
        <v>31</v>
      </c>
      <c r="D78" s="146" t="str">
        <f t="shared" si="12"/>
        <v>Vlastiti prihodi</v>
      </c>
      <c r="E78" s="287">
        <v>3239</v>
      </c>
      <c r="F78" s="146" t="str">
        <f t="shared" si="13"/>
        <v>Ostale usluge</v>
      </c>
      <c r="G78" s="186" t="s">
        <v>184</v>
      </c>
      <c r="H78" s="146" t="str">
        <f t="shared" si="14"/>
        <v>REDOVNA DJELATNOST SVEUČILIŠTA U OSIJEKU (IZ EVIDENCIJSKIH PRIHODA)</v>
      </c>
      <c r="I78" s="283">
        <v>16000</v>
      </c>
      <c r="J78" s="283">
        <v>16200</v>
      </c>
      <c r="K78" s="283">
        <v>16300</v>
      </c>
      <c r="M78" s="141" t="str">
        <f t="shared" si="15"/>
        <v>323</v>
      </c>
      <c r="N78" s="141" t="str">
        <f t="shared" si="16"/>
        <v>32</v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>08006</v>
      </c>
      <c r="B79" s="145" t="str">
        <f>IF(C79="","",VLOOKUP('Opći dio'!$C$3,'Opći dio'!$L$6:$U$136,9,FALSE))</f>
        <v>Sveučilišta i veleučilišta u Republici Hrvatskoj</v>
      </c>
      <c r="C79" s="151">
        <v>31</v>
      </c>
      <c r="D79" s="146" t="str">
        <f t="shared" si="12"/>
        <v>Vlastiti prihodi</v>
      </c>
      <c r="E79" s="287">
        <v>3241</v>
      </c>
      <c r="F79" s="146" t="str">
        <f t="shared" si="13"/>
        <v>Naknade troškova osobama izvan radnog odnosa</v>
      </c>
      <c r="G79" s="186" t="s">
        <v>184</v>
      </c>
      <c r="H79" s="146" t="str">
        <f t="shared" si="14"/>
        <v>REDOVNA DJELATNOST SVEUČILIŠTA U OSIJEKU (IZ EVIDENCIJSKIH PRIHODA)</v>
      </c>
      <c r="I79" s="283">
        <v>2000</v>
      </c>
      <c r="J79" s="283">
        <v>2050</v>
      </c>
      <c r="K79" s="283">
        <v>2100</v>
      </c>
      <c r="M79" s="141" t="str">
        <f t="shared" si="15"/>
        <v>324</v>
      </c>
      <c r="N79" s="141" t="str">
        <f t="shared" si="16"/>
        <v>32</v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>08006</v>
      </c>
      <c r="B80" s="145" t="str">
        <f>IF(C80="","",VLOOKUP('Opći dio'!$C$3,'Opći dio'!$L$6:$U$136,9,FALSE))</f>
        <v>Sveučilišta i veleučilišta u Republici Hrvatskoj</v>
      </c>
      <c r="C80" s="151">
        <v>31</v>
      </c>
      <c r="D80" s="146" t="str">
        <f t="shared" si="12"/>
        <v>Vlastiti prihodi</v>
      </c>
      <c r="E80" s="287">
        <v>3292</v>
      </c>
      <c r="F80" s="146" t="str">
        <f t="shared" si="13"/>
        <v>Premije osiguranja</v>
      </c>
      <c r="G80" s="186" t="s">
        <v>184</v>
      </c>
      <c r="H80" s="146" t="str">
        <f t="shared" si="14"/>
        <v>REDOVNA DJELATNOST SVEUČILIŠTA U OSIJEKU (IZ EVIDENCIJSKIH PRIHODA)</v>
      </c>
      <c r="I80" s="283">
        <v>2000</v>
      </c>
      <c r="J80" s="283">
        <v>2050</v>
      </c>
      <c r="K80" s="283">
        <v>2100</v>
      </c>
      <c r="M80" s="141" t="str">
        <f t="shared" si="15"/>
        <v>329</v>
      </c>
      <c r="N80" s="141" t="str">
        <f t="shared" si="16"/>
        <v>32</v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>08006</v>
      </c>
      <c r="B81" s="145" t="str">
        <f>IF(C81="","",VLOOKUP('Opći dio'!$C$3,'Opći dio'!$L$6:$U$136,9,FALSE))</f>
        <v>Sveučilišta i veleučilišta u Republici Hrvatskoj</v>
      </c>
      <c r="C81" s="151">
        <v>31</v>
      </c>
      <c r="D81" s="146" t="str">
        <f t="shared" si="12"/>
        <v>Vlastiti prihodi</v>
      </c>
      <c r="E81" s="287">
        <v>3293</v>
      </c>
      <c r="F81" s="146" t="str">
        <f t="shared" si="13"/>
        <v>Reprezentacija</v>
      </c>
      <c r="G81" s="186" t="s">
        <v>184</v>
      </c>
      <c r="H81" s="146" t="str">
        <f t="shared" si="14"/>
        <v>REDOVNA DJELATNOST SVEUČILIŠTA U OSIJEKU (IZ EVIDENCIJSKIH PRIHODA)</v>
      </c>
      <c r="I81" s="283">
        <v>46000</v>
      </c>
      <c r="J81" s="283">
        <v>46500</v>
      </c>
      <c r="K81" s="283">
        <v>46700</v>
      </c>
      <c r="M81" s="141" t="str">
        <f t="shared" si="15"/>
        <v>329</v>
      </c>
      <c r="N81" s="141" t="str">
        <f t="shared" si="16"/>
        <v>32</v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>08006</v>
      </c>
      <c r="B82" s="145" t="str">
        <f>IF(C82="","",VLOOKUP('Opći dio'!$C$3,'Opći dio'!$L$6:$U$136,9,FALSE))</f>
        <v>Sveučilišta i veleučilišta u Republici Hrvatskoj</v>
      </c>
      <c r="C82" s="151">
        <v>31</v>
      </c>
      <c r="D82" s="146" t="str">
        <f t="shared" si="12"/>
        <v>Vlastiti prihodi</v>
      </c>
      <c r="E82" s="287">
        <v>3294</v>
      </c>
      <c r="F82" s="146" t="str">
        <f t="shared" si="13"/>
        <v>Članarine i norme</v>
      </c>
      <c r="G82" s="186" t="s">
        <v>184</v>
      </c>
      <c r="H82" s="146" t="str">
        <f t="shared" si="14"/>
        <v>REDOVNA DJELATNOST SVEUČILIŠTA U OSIJEKU (IZ EVIDENCIJSKIH PRIHODA)</v>
      </c>
      <c r="I82" s="283">
        <v>14000</v>
      </c>
      <c r="J82" s="283">
        <v>14050</v>
      </c>
      <c r="K82" s="283">
        <v>14100</v>
      </c>
      <c r="M82" s="141" t="str">
        <f t="shared" si="15"/>
        <v>329</v>
      </c>
      <c r="N82" s="141" t="str">
        <f t="shared" si="16"/>
        <v>32</v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>08006</v>
      </c>
      <c r="B83" s="145" t="str">
        <f>IF(C83="","",VLOOKUP('Opći dio'!$C$3,'Opći dio'!$L$6:$U$136,9,FALSE))</f>
        <v>Sveučilišta i veleučilišta u Republici Hrvatskoj</v>
      </c>
      <c r="C83" s="151">
        <v>31</v>
      </c>
      <c r="D83" s="146" t="str">
        <f t="shared" si="12"/>
        <v>Vlastiti prihodi</v>
      </c>
      <c r="E83" s="287">
        <v>3295</v>
      </c>
      <c r="F83" s="146" t="str">
        <f t="shared" si="13"/>
        <v>Pristojbe i naknade</v>
      </c>
      <c r="G83" s="186" t="s">
        <v>184</v>
      </c>
      <c r="H83" s="146" t="str">
        <f t="shared" si="14"/>
        <v>REDOVNA DJELATNOST SVEUČILIŠTA U OSIJEKU (IZ EVIDENCIJSKIH PRIHODA)</v>
      </c>
      <c r="I83" s="283">
        <v>0</v>
      </c>
      <c r="J83" s="283">
        <v>0</v>
      </c>
      <c r="K83" s="283">
        <v>0</v>
      </c>
      <c r="M83" s="141" t="str">
        <f t="shared" si="15"/>
        <v>329</v>
      </c>
      <c r="N83" s="141" t="str">
        <f t="shared" si="16"/>
        <v>32</v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>08006</v>
      </c>
      <c r="B84" s="145" t="str">
        <f>IF(C84="","",VLOOKUP('Opći dio'!$C$3,'Opći dio'!$L$6:$U$136,9,FALSE))</f>
        <v>Sveučilišta i veleučilišta u Republici Hrvatskoj</v>
      </c>
      <c r="C84" s="151">
        <v>31</v>
      </c>
      <c r="D84" s="146" t="str">
        <f t="shared" si="12"/>
        <v>Vlastiti prihodi</v>
      </c>
      <c r="E84" s="287">
        <v>3296</v>
      </c>
      <c r="F84" s="146" t="str">
        <f t="shared" si="13"/>
        <v>Troškovi sudskih postupaka</v>
      </c>
      <c r="G84" s="186" t="s">
        <v>184</v>
      </c>
      <c r="H84" s="146" t="str">
        <f t="shared" si="14"/>
        <v>REDOVNA DJELATNOST SVEUČILIŠTA U OSIJEKU (IZ EVIDENCIJSKIH PRIHODA)</v>
      </c>
      <c r="I84" s="283">
        <v>0</v>
      </c>
      <c r="J84" s="283">
        <v>0</v>
      </c>
      <c r="K84" s="283">
        <v>0</v>
      </c>
      <c r="M84" s="141" t="str">
        <f t="shared" si="15"/>
        <v>329</v>
      </c>
      <c r="N84" s="141" t="str">
        <f t="shared" si="16"/>
        <v>32</v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>08006</v>
      </c>
      <c r="B85" s="145" t="str">
        <f>IF(C85="","",VLOOKUP('Opći dio'!$C$3,'Opći dio'!$L$6:$U$136,9,FALSE))</f>
        <v>Sveučilišta i veleučilišta u Republici Hrvatskoj</v>
      </c>
      <c r="C85" s="151">
        <v>31</v>
      </c>
      <c r="D85" s="146" t="str">
        <f t="shared" si="12"/>
        <v>Vlastiti prihodi</v>
      </c>
      <c r="E85" s="287">
        <v>3299</v>
      </c>
      <c r="F85" s="146" t="str">
        <f t="shared" si="13"/>
        <v>Ostali nespomenuti rashodi poslovanja</v>
      </c>
      <c r="G85" s="186" t="s">
        <v>184</v>
      </c>
      <c r="H85" s="146" t="str">
        <f t="shared" si="14"/>
        <v>REDOVNA DJELATNOST SVEUČILIŠTA U OSIJEKU (IZ EVIDENCIJSKIH PRIHODA)</v>
      </c>
      <c r="I85" s="283">
        <v>90550</v>
      </c>
      <c r="J85" s="283">
        <v>90750</v>
      </c>
      <c r="K85" s="283">
        <v>90950</v>
      </c>
      <c r="M85" s="141" t="str">
        <f t="shared" si="15"/>
        <v>329</v>
      </c>
      <c r="N85" s="141" t="str">
        <f t="shared" si="16"/>
        <v>32</v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>08006</v>
      </c>
      <c r="B86" s="145" t="str">
        <f>IF(C86="","",VLOOKUP('Opći dio'!$C$3,'Opći dio'!$L$6:$U$136,9,FALSE))</f>
        <v>Sveučilišta i veleučilišta u Republici Hrvatskoj</v>
      </c>
      <c r="C86" s="151">
        <v>31</v>
      </c>
      <c r="D86" s="146" t="str">
        <f t="shared" si="12"/>
        <v>Vlastiti prihodi</v>
      </c>
      <c r="E86" s="287">
        <v>3431</v>
      </c>
      <c r="F86" s="146" t="str">
        <f t="shared" si="13"/>
        <v>Bankarske usluge i usluge platnog prometa</v>
      </c>
      <c r="G86" s="186" t="s">
        <v>184</v>
      </c>
      <c r="H86" s="146" t="str">
        <f t="shared" si="14"/>
        <v>REDOVNA DJELATNOST SVEUČILIŠTA U OSIJEKU (IZ EVIDENCIJSKIH PRIHODA)</v>
      </c>
      <c r="I86" s="283">
        <v>3340</v>
      </c>
      <c r="J86" s="283">
        <v>3391</v>
      </c>
      <c r="K86" s="283">
        <v>3441</v>
      </c>
      <c r="M86" s="141" t="str">
        <f t="shared" si="15"/>
        <v>343</v>
      </c>
      <c r="N86" s="141" t="str">
        <f t="shared" si="16"/>
        <v>34</v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>08006</v>
      </c>
      <c r="B87" s="145" t="str">
        <f>IF(C87="","",VLOOKUP('Opći dio'!$C$3,'Opći dio'!$L$6:$U$136,9,FALSE))</f>
        <v>Sveučilišta i veleučilišta u Republici Hrvatskoj</v>
      </c>
      <c r="C87" s="151">
        <v>31</v>
      </c>
      <c r="D87" s="146" t="str">
        <f t="shared" si="12"/>
        <v>Vlastiti prihodi</v>
      </c>
      <c r="E87" s="287">
        <v>3432</v>
      </c>
      <c r="F87" s="146" t="str">
        <f t="shared" si="13"/>
        <v>Negativne tečajne razlike i razlike zbog primjene valutne kl</v>
      </c>
      <c r="G87" s="186" t="s">
        <v>184</v>
      </c>
      <c r="H87" s="146" t="str">
        <f t="shared" si="14"/>
        <v>REDOVNA DJELATNOST SVEUČILIŠTA U OSIJEKU (IZ EVIDENCIJSKIH PRIHODA)</v>
      </c>
      <c r="I87" s="283">
        <v>900</v>
      </c>
      <c r="J87" s="283">
        <v>950</v>
      </c>
      <c r="K87" s="283">
        <v>970</v>
      </c>
      <c r="M87" s="141" t="str">
        <f t="shared" si="15"/>
        <v>343</v>
      </c>
      <c r="N87" s="141" t="str">
        <f t="shared" si="16"/>
        <v>34</v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>08006</v>
      </c>
      <c r="B88" s="145" t="str">
        <f>IF(C88="","",VLOOKUP('Opći dio'!$C$3,'Opći dio'!$L$6:$U$136,9,FALSE))</f>
        <v>Sveučilišta i veleučilišta u Republici Hrvatskoj</v>
      </c>
      <c r="C88" s="151">
        <v>31</v>
      </c>
      <c r="D88" s="146" t="str">
        <f t="shared" si="12"/>
        <v>Vlastiti prihodi</v>
      </c>
      <c r="E88" s="287">
        <v>3433</v>
      </c>
      <c r="F88" s="146" t="str">
        <f t="shared" si="13"/>
        <v>Zatezne kamate</v>
      </c>
      <c r="G88" s="186" t="s">
        <v>184</v>
      </c>
      <c r="H88" s="146" t="str">
        <f t="shared" si="14"/>
        <v>REDOVNA DJELATNOST SVEUČILIŠTA U OSIJEKU (IZ EVIDENCIJSKIH PRIHODA)</v>
      </c>
      <c r="I88" s="283">
        <v>0</v>
      </c>
      <c r="J88" s="283">
        <v>0</v>
      </c>
      <c r="K88" s="283">
        <v>0</v>
      </c>
      <c r="M88" s="141" t="str">
        <f t="shared" si="15"/>
        <v>343</v>
      </c>
      <c r="N88" s="141" t="str">
        <f t="shared" si="16"/>
        <v>34</v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>08006</v>
      </c>
      <c r="B89" s="145" t="str">
        <f>IF(C89="","",VLOOKUP('Opći dio'!$C$3,'Opći dio'!$L$6:$U$136,9,FALSE))</f>
        <v>Sveučilišta i veleučilišta u Republici Hrvatskoj</v>
      </c>
      <c r="C89" s="151">
        <v>31</v>
      </c>
      <c r="D89" s="146" t="str">
        <f t="shared" si="12"/>
        <v>Vlastiti prihodi</v>
      </c>
      <c r="E89" s="287">
        <v>3434</v>
      </c>
      <c r="F89" s="146" t="str">
        <f t="shared" si="13"/>
        <v>Ostali nespomenuti financijski rashodi</v>
      </c>
      <c r="G89" s="186" t="s">
        <v>184</v>
      </c>
      <c r="H89" s="146" t="str">
        <f t="shared" si="14"/>
        <v>REDOVNA DJELATNOST SVEUČILIŠTA U OSIJEKU (IZ EVIDENCIJSKIH PRIHODA)</v>
      </c>
      <c r="I89" s="283">
        <v>0</v>
      </c>
      <c r="J89" s="283">
        <v>0</v>
      </c>
      <c r="K89" s="283">
        <v>0</v>
      </c>
      <c r="M89" s="141" t="str">
        <f t="shared" si="15"/>
        <v>343</v>
      </c>
      <c r="N89" s="141" t="str">
        <f t="shared" si="16"/>
        <v>34</v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>08006</v>
      </c>
      <c r="B90" s="145" t="str">
        <f>IF(C90="","",VLOOKUP('Opći dio'!$C$3,'Opći dio'!$L$6:$U$136,9,FALSE))</f>
        <v>Sveučilišta i veleučilišta u Republici Hrvatskoj</v>
      </c>
      <c r="C90" s="151">
        <v>31</v>
      </c>
      <c r="D90" s="146" t="str">
        <f t="shared" si="12"/>
        <v>Vlastiti prihodi</v>
      </c>
      <c r="E90" s="287">
        <v>3721</v>
      </c>
      <c r="F90" s="146" t="str">
        <f t="shared" si="13"/>
        <v>Naknade građanima i kućanstvima u novcu</v>
      </c>
      <c r="G90" s="186" t="s">
        <v>184</v>
      </c>
      <c r="H90" s="146" t="str">
        <f t="shared" si="14"/>
        <v>REDOVNA DJELATNOST SVEUČILIŠTA U OSIJEKU (IZ EVIDENCIJSKIH PRIHODA)</v>
      </c>
      <c r="I90" s="283">
        <v>0</v>
      </c>
      <c r="J90" s="283">
        <v>0</v>
      </c>
      <c r="K90" s="283">
        <v>0</v>
      </c>
      <c r="M90" s="141" t="str">
        <f t="shared" si="15"/>
        <v>372</v>
      </c>
      <c r="N90" s="141" t="str">
        <f t="shared" si="16"/>
        <v>37</v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>08006</v>
      </c>
      <c r="B91" s="145" t="str">
        <f>IF(C91="","",VLOOKUP('Opći dio'!$C$3,'Opći dio'!$L$6:$U$136,9,FALSE))</f>
        <v>Sveučilišta i veleučilišta u Republici Hrvatskoj</v>
      </c>
      <c r="C91" s="151">
        <v>31</v>
      </c>
      <c r="D91" s="146" t="str">
        <f t="shared" si="12"/>
        <v>Vlastiti prihodi</v>
      </c>
      <c r="E91" s="287">
        <v>3811</v>
      </c>
      <c r="F91" s="146" t="str">
        <f t="shared" si="13"/>
        <v>Tekuće donacije u novcu</v>
      </c>
      <c r="G91" s="186" t="s">
        <v>184</v>
      </c>
      <c r="H91" s="146" t="str">
        <f t="shared" si="14"/>
        <v>REDOVNA DJELATNOST SVEUČILIŠTA U OSIJEKU (IZ EVIDENCIJSKIH PRIHODA)</v>
      </c>
      <c r="I91" s="283">
        <v>20000</v>
      </c>
      <c r="J91" s="283">
        <v>20000</v>
      </c>
      <c r="K91" s="283">
        <v>20000</v>
      </c>
      <c r="M91" s="141" t="str">
        <f t="shared" si="15"/>
        <v>381</v>
      </c>
      <c r="N91" s="141" t="str">
        <f t="shared" si="16"/>
        <v>38</v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>08006</v>
      </c>
      <c r="B92" s="145" t="str">
        <f>IF(C92="","",VLOOKUP('Opći dio'!$C$3,'Opći dio'!$L$6:$U$136,9,FALSE))</f>
        <v>Sveučilišta i veleučilišta u Republici Hrvatskoj</v>
      </c>
      <c r="C92" s="151">
        <v>31</v>
      </c>
      <c r="D92" s="146" t="str">
        <f t="shared" si="12"/>
        <v>Vlastiti prihodi</v>
      </c>
      <c r="E92" s="287">
        <v>4124</v>
      </c>
      <c r="F92" s="146" t="str">
        <f t="shared" si="13"/>
        <v>Ostala prava</v>
      </c>
      <c r="G92" s="186" t="s">
        <v>184</v>
      </c>
      <c r="H92" s="146" t="str">
        <f t="shared" si="14"/>
        <v>REDOVNA DJELATNOST SVEUČILIŠTA U OSIJEKU (IZ EVIDENCIJSKIH PRIHODA)</v>
      </c>
      <c r="I92" s="283">
        <v>0</v>
      </c>
      <c r="J92" s="283">
        <v>0</v>
      </c>
      <c r="K92" s="283">
        <v>0</v>
      </c>
      <c r="M92" s="141" t="str">
        <f t="shared" si="15"/>
        <v>412</v>
      </c>
      <c r="N92" s="141" t="str">
        <f t="shared" si="16"/>
        <v>41</v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>08006</v>
      </c>
      <c r="B93" s="145" t="str">
        <f>IF(C93="","",VLOOKUP('Opći dio'!$C$3,'Opći dio'!$L$6:$U$136,9,FALSE))</f>
        <v>Sveučilišta i veleučilišta u Republici Hrvatskoj</v>
      </c>
      <c r="C93" s="151">
        <v>31</v>
      </c>
      <c r="D93" s="146" t="str">
        <f t="shared" si="12"/>
        <v>Vlastiti prihodi</v>
      </c>
      <c r="E93" s="287">
        <v>4212</v>
      </c>
      <c r="F93" s="146" t="str">
        <f t="shared" si="13"/>
        <v>Poslovni objekti</v>
      </c>
      <c r="G93" s="186" t="s">
        <v>184</v>
      </c>
      <c r="H93" s="146" t="str">
        <f t="shared" si="14"/>
        <v>REDOVNA DJELATNOST SVEUČILIŠTA U OSIJEKU (IZ EVIDENCIJSKIH PRIHODA)</v>
      </c>
      <c r="I93" s="283">
        <v>0</v>
      </c>
      <c r="J93" s="283">
        <v>0</v>
      </c>
      <c r="K93" s="283">
        <v>0</v>
      </c>
      <c r="M93" s="141" t="str">
        <f t="shared" si="15"/>
        <v>421</v>
      </c>
      <c r="N93" s="141" t="str">
        <f t="shared" si="16"/>
        <v>42</v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>08006</v>
      </c>
      <c r="B94" s="145" t="str">
        <f>IF(C94="","",VLOOKUP('Opći dio'!$C$3,'Opći dio'!$L$6:$U$136,9,FALSE))</f>
        <v>Sveučilišta i veleučilišta u Republici Hrvatskoj</v>
      </c>
      <c r="C94" s="151">
        <v>31</v>
      </c>
      <c r="D94" s="146" t="str">
        <f t="shared" si="12"/>
        <v>Vlastiti prihodi</v>
      </c>
      <c r="E94" s="287">
        <v>4221</v>
      </c>
      <c r="F94" s="146" t="str">
        <f t="shared" si="13"/>
        <v>Uredska oprema i namještaj</v>
      </c>
      <c r="G94" s="186" t="s">
        <v>184</v>
      </c>
      <c r="H94" s="146" t="str">
        <f t="shared" si="14"/>
        <v>REDOVNA DJELATNOST SVEUČILIŠTA U OSIJEKU (IZ EVIDENCIJSKIH PRIHODA)</v>
      </c>
      <c r="I94" s="283">
        <v>15000</v>
      </c>
      <c r="J94" s="283">
        <v>15200</v>
      </c>
      <c r="K94" s="283">
        <v>15400</v>
      </c>
      <c r="M94" s="141" t="str">
        <f t="shared" si="15"/>
        <v>422</v>
      </c>
      <c r="N94" s="141" t="str">
        <f t="shared" si="16"/>
        <v>42</v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>08006</v>
      </c>
      <c r="B95" s="145" t="str">
        <f>IF(C95="","",VLOOKUP('Opći dio'!$C$3,'Opći dio'!$L$6:$U$136,9,FALSE))</f>
        <v>Sveučilišta i veleučilišta u Republici Hrvatskoj</v>
      </c>
      <c r="C95" s="151">
        <v>31</v>
      </c>
      <c r="D95" s="146" t="str">
        <f t="shared" si="12"/>
        <v>Vlastiti prihodi</v>
      </c>
      <c r="E95" s="287">
        <v>4222</v>
      </c>
      <c r="F95" s="146" t="str">
        <f t="shared" si="13"/>
        <v>Komunikacijska oprema</v>
      </c>
      <c r="G95" s="186" t="s">
        <v>184</v>
      </c>
      <c r="H95" s="146" t="str">
        <f t="shared" si="14"/>
        <v>REDOVNA DJELATNOST SVEUČILIŠTA U OSIJEKU (IZ EVIDENCIJSKIH PRIHODA)</v>
      </c>
      <c r="I95" s="283">
        <v>0</v>
      </c>
      <c r="J95" s="283">
        <v>0</v>
      </c>
      <c r="K95" s="283">
        <v>0</v>
      </c>
      <c r="M95" s="141" t="str">
        <f t="shared" si="15"/>
        <v>422</v>
      </c>
      <c r="N95" s="141" t="str">
        <f t="shared" si="16"/>
        <v>42</v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>08006</v>
      </c>
      <c r="B96" s="145" t="str">
        <f>IF(C96="","",VLOOKUP('Opći dio'!$C$3,'Opći dio'!$L$6:$U$136,9,FALSE))</f>
        <v>Sveučilišta i veleučilišta u Republici Hrvatskoj</v>
      </c>
      <c r="C96" s="151">
        <v>31</v>
      </c>
      <c r="D96" s="146" t="str">
        <f t="shared" si="12"/>
        <v>Vlastiti prihodi</v>
      </c>
      <c r="E96" s="287">
        <v>4224</v>
      </c>
      <c r="F96" s="146" t="str">
        <f t="shared" si="13"/>
        <v>Medicinska i laboratorijska oprema</v>
      </c>
      <c r="G96" s="186" t="s">
        <v>184</v>
      </c>
      <c r="H96" s="146" t="str">
        <f t="shared" si="14"/>
        <v>REDOVNA DJELATNOST SVEUČILIŠTA U OSIJEKU (IZ EVIDENCIJSKIH PRIHODA)</v>
      </c>
      <c r="I96" s="283">
        <v>98000</v>
      </c>
      <c r="J96" s="283">
        <v>98800</v>
      </c>
      <c r="K96" s="283">
        <v>99300</v>
      </c>
      <c r="M96" s="141" t="str">
        <f t="shared" si="15"/>
        <v>422</v>
      </c>
      <c r="N96" s="141" t="str">
        <f t="shared" si="16"/>
        <v>42</v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>08006</v>
      </c>
      <c r="B97" s="145" t="str">
        <f>IF(C97="","",VLOOKUP('Opći dio'!$C$3,'Opći dio'!$L$6:$U$136,9,FALSE))</f>
        <v>Sveučilišta i veleučilišta u Republici Hrvatskoj</v>
      </c>
      <c r="C97" s="151">
        <v>31</v>
      </c>
      <c r="D97" s="146" t="str">
        <f t="shared" si="12"/>
        <v>Vlastiti prihodi</v>
      </c>
      <c r="E97" s="287">
        <v>4225</v>
      </c>
      <c r="F97" s="146" t="str">
        <f t="shared" si="13"/>
        <v>Instrumenti, uređaji i strojevi</v>
      </c>
      <c r="G97" s="186" t="s">
        <v>184</v>
      </c>
      <c r="H97" s="146" t="str">
        <f t="shared" si="14"/>
        <v>REDOVNA DJELATNOST SVEUČILIŠTA U OSIJEKU (IZ EVIDENCIJSKIH PRIHODA)</v>
      </c>
      <c r="I97" s="283">
        <v>0</v>
      </c>
      <c r="J97" s="283">
        <v>0</v>
      </c>
      <c r="K97" s="283">
        <v>0</v>
      </c>
      <c r="M97" s="141" t="str">
        <f t="shared" si="15"/>
        <v>422</v>
      </c>
      <c r="N97" s="141" t="str">
        <f t="shared" si="16"/>
        <v>42</v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>08006</v>
      </c>
      <c r="B98" s="145" t="str">
        <f>IF(C98="","",VLOOKUP('Opći dio'!$C$3,'Opći dio'!$L$6:$U$136,9,FALSE))</f>
        <v>Sveučilišta i veleučilišta u Republici Hrvatskoj</v>
      </c>
      <c r="C98" s="151">
        <v>31</v>
      </c>
      <c r="D98" s="146" t="str">
        <f t="shared" si="12"/>
        <v>Vlastiti prihodi</v>
      </c>
      <c r="E98" s="287">
        <v>4226</v>
      </c>
      <c r="F98" s="146" t="str">
        <f t="shared" si="13"/>
        <v>Sportska i glazbena oprema</v>
      </c>
      <c r="G98" s="186" t="s">
        <v>184</v>
      </c>
      <c r="H98" s="146" t="str">
        <f t="shared" si="14"/>
        <v>REDOVNA DJELATNOST SVEUČILIŠTA U OSIJEKU (IZ EVIDENCIJSKIH PRIHODA)</v>
      </c>
      <c r="I98" s="283">
        <v>0</v>
      </c>
      <c r="J98" s="283">
        <v>0</v>
      </c>
      <c r="K98" s="283">
        <v>0</v>
      </c>
      <c r="M98" s="141" t="str">
        <f t="shared" si="15"/>
        <v>422</v>
      </c>
      <c r="N98" s="141" t="str">
        <f t="shared" si="16"/>
        <v>42</v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>08006</v>
      </c>
      <c r="B99" s="145" t="str">
        <f>IF(C99="","",VLOOKUP('Opći dio'!$C$3,'Opći dio'!$L$6:$U$136,9,FALSE))</f>
        <v>Sveučilišta i veleučilišta u Republici Hrvatskoj</v>
      </c>
      <c r="C99" s="151">
        <v>31</v>
      </c>
      <c r="D99" s="146" t="str">
        <f t="shared" si="12"/>
        <v>Vlastiti prihodi</v>
      </c>
      <c r="E99" s="287">
        <v>4227</v>
      </c>
      <c r="F99" s="146" t="str">
        <f t="shared" si="13"/>
        <v>Uređaji, strojevi i oprema za ostale namjene</v>
      </c>
      <c r="G99" s="186" t="s">
        <v>184</v>
      </c>
      <c r="H99" s="146" t="str">
        <f t="shared" si="14"/>
        <v>REDOVNA DJELATNOST SVEUČILIŠTA U OSIJEKU (IZ EVIDENCIJSKIH PRIHODA)</v>
      </c>
      <c r="I99" s="283">
        <v>0</v>
      </c>
      <c r="J99" s="283">
        <v>0</v>
      </c>
      <c r="K99" s="283">
        <v>0</v>
      </c>
      <c r="M99" s="141" t="str">
        <f t="shared" si="15"/>
        <v>422</v>
      </c>
      <c r="N99" s="141" t="str">
        <f t="shared" si="16"/>
        <v>42</v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>08006</v>
      </c>
      <c r="B100" s="145" t="str">
        <f>IF(C100="","",VLOOKUP('Opći dio'!$C$3,'Opći dio'!$L$6:$U$136,9,FALSE))</f>
        <v>Sveučilišta i veleučilišta u Republici Hrvatskoj</v>
      </c>
      <c r="C100" s="151">
        <v>31</v>
      </c>
      <c r="D100" s="146" t="str">
        <f t="shared" si="12"/>
        <v>Vlastiti prihodi</v>
      </c>
      <c r="E100" s="287">
        <v>4231</v>
      </c>
      <c r="F100" s="146" t="str">
        <f t="shared" si="13"/>
        <v>Prijevozna sredstva u cestovnom prometu</v>
      </c>
      <c r="G100" s="186" t="s">
        <v>184</v>
      </c>
      <c r="H100" s="146" t="str">
        <f t="shared" si="14"/>
        <v>REDOVNA DJELATNOST SVEUČILIŠTA U OSIJEKU (IZ EVIDENCIJSKIH PRIHODA)</v>
      </c>
      <c r="I100" s="283">
        <v>0</v>
      </c>
      <c r="J100" s="283">
        <v>0</v>
      </c>
      <c r="K100" s="283">
        <v>0</v>
      </c>
      <c r="M100" s="141" t="str">
        <f t="shared" si="15"/>
        <v>423</v>
      </c>
      <c r="N100" s="141" t="str">
        <f t="shared" si="16"/>
        <v>42</v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>08006</v>
      </c>
      <c r="B101" s="145" t="str">
        <f>IF(C101="","",VLOOKUP('Opći dio'!$C$3,'Opći dio'!$L$6:$U$136,9,FALSE))</f>
        <v>Sveučilišta i veleučilišta u Republici Hrvatskoj</v>
      </c>
      <c r="C101" s="151">
        <v>31</v>
      </c>
      <c r="D101" s="146" t="str">
        <f t="shared" si="12"/>
        <v>Vlastiti prihodi</v>
      </c>
      <c r="E101" s="287">
        <v>4241</v>
      </c>
      <c r="F101" s="146" t="str">
        <f t="shared" si="13"/>
        <v>Knjige</v>
      </c>
      <c r="G101" s="186" t="s">
        <v>184</v>
      </c>
      <c r="H101" s="146" t="str">
        <f t="shared" si="14"/>
        <v>REDOVNA DJELATNOST SVEUČILIŠTA U OSIJEKU (IZ EVIDENCIJSKIH PRIHODA)</v>
      </c>
      <c r="I101" s="283">
        <v>1000</v>
      </c>
      <c r="J101" s="283">
        <v>1050</v>
      </c>
      <c r="K101" s="283">
        <v>1100</v>
      </c>
      <c r="M101" s="141" t="str">
        <f t="shared" si="15"/>
        <v>424</v>
      </c>
      <c r="N101" s="141" t="str">
        <f t="shared" si="16"/>
        <v>42</v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>08006</v>
      </c>
      <c r="B102" s="145" t="str">
        <f>IF(C102="","",VLOOKUP('Opći dio'!$C$3,'Opći dio'!$L$6:$U$136,9,FALSE))</f>
        <v>Sveučilišta i veleučilišta u Republici Hrvatskoj</v>
      </c>
      <c r="C102" s="151">
        <v>31</v>
      </c>
      <c r="D102" s="146" t="str">
        <f t="shared" si="12"/>
        <v>Vlastiti prihodi</v>
      </c>
      <c r="E102" s="296">
        <v>4511</v>
      </c>
      <c r="F102" s="146" t="str">
        <f t="shared" si="13"/>
        <v>Dodatna ulaganja na građevinskim objektima</v>
      </c>
      <c r="G102" s="186" t="s">
        <v>184</v>
      </c>
      <c r="H102" s="146" t="str">
        <f t="shared" si="14"/>
        <v>REDOVNA DJELATNOST SVEUČILIŠTA U OSIJEKU (IZ EVIDENCIJSKIH PRIHODA)</v>
      </c>
      <c r="I102" s="283">
        <v>0</v>
      </c>
      <c r="J102" s="283">
        <v>0</v>
      </c>
      <c r="K102" s="283">
        <v>0</v>
      </c>
      <c r="M102" s="141" t="str">
        <f t="shared" si="15"/>
        <v>451</v>
      </c>
      <c r="N102" s="141" t="str">
        <f t="shared" si="16"/>
        <v>45</v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>08006</v>
      </c>
      <c r="B103" s="145" t="str">
        <f>IF(C103="","",VLOOKUP('Opći dio'!$C$3,'Opći dio'!$L$6:$U$136,9,FALSE))</f>
        <v>Sveučilišta i veleučilišta u Republici Hrvatskoj</v>
      </c>
      <c r="C103" s="151">
        <v>43</v>
      </c>
      <c r="D103" s="146" t="str">
        <f t="shared" si="12"/>
        <v>Ostali prihodi za posebne namjene</v>
      </c>
      <c r="E103" s="295">
        <v>3111</v>
      </c>
      <c r="F103" s="146" t="str">
        <f t="shared" si="13"/>
        <v>Plaće za redovan rad</v>
      </c>
      <c r="G103" s="186" t="s">
        <v>184</v>
      </c>
      <c r="H103" s="146" t="str">
        <f t="shared" si="14"/>
        <v>REDOVNA DJELATNOST SVEUČILIŠTA U OSIJEKU (IZ EVIDENCIJSKIH PRIHODA)</v>
      </c>
      <c r="I103" s="283">
        <v>413000</v>
      </c>
      <c r="J103" s="283">
        <v>523525</v>
      </c>
      <c r="K103" s="283">
        <v>452058</v>
      </c>
      <c r="M103" s="141" t="str">
        <f t="shared" si="15"/>
        <v>311</v>
      </c>
      <c r="N103" s="141" t="str">
        <f t="shared" si="16"/>
        <v>31</v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>08006</v>
      </c>
      <c r="B104" s="145" t="str">
        <f>IF(C104="","",VLOOKUP('Opći dio'!$C$3,'Opći dio'!$L$6:$U$136,9,FALSE))</f>
        <v>Sveučilišta i veleučilišta u Republici Hrvatskoj</v>
      </c>
      <c r="C104" s="151">
        <v>43</v>
      </c>
      <c r="D104" s="146" t="str">
        <f t="shared" si="12"/>
        <v>Ostali prihodi za posebne namjene</v>
      </c>
      <c r="E104" s="287">
        <v>3121</v>
      </c>
      <c r="F104" s="146" t="str">
        <f t="shared" si="13"/>
        <v>Ostali rashodi za zaposlene</v>
      </c>
      <c r="G104" s="186" t="s">
        <v>184</v>
      </c>
      <c r="H104" s="146" t="str">
        <f t="shared" si="14"/>
        <v>REDOVNA DJELATNOST SVEUČILIŠTA U OSIJEKU (IZ EVIDENCIJSKIH PRIHODA)</v>
      </c>
      <c r="I104" s="283">
        <v>449225</v>
      </c>
      <c r="J104" s="283">
        <v>454915</v>
      </c>
      <c r="K104" s="283">
        <v>456422</v>
      </c>
      <c r="M104" s="141" t="str">
        <f t="shared" si="15"/>
        <v>312</v>
      </c>
      <c r="N104" s="141" t="str">
        <f t="shared" si="16"/>
        <v>31</v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>08006</v>
      </c>
      <c r="B105" s="145" t="str">
        <f>IF(C105="","",VLOOKUP('Opći dio'!$C$3,'Opći dio'!$L$6:$U$136,9,FALSE))</f>
        <v>Sveučilišta i veleučilišta u Republici Hrvatskoj</v>
      </c>
      <c r="C105" s="151">
        <v>43</v>
      </c>
      <c r="D105" s="146" t="str">
        <f t="shared" si="12"/>
        <v>Ostali prihodi za posebne namjene</v>
      </c>
      <c r="E105" s="287">
        <v>3132</v>
      </c>
      <c r="F105" s="146" t="str">
        <f t="shared" si="13"/>
        <v>Doprinosi za obvezno zdravstveno osiguranje</v>
      </c>
      <c r="G105" s="186" t="s">
        <v>184</v>
      </c>
      <c r="H105" s="146" t="str">
        <f t="shared" si="14"/>
        <v>REDOVNA DJELATNOST SVEUČILIŠTA U OSIJEKU (IZ EVIDENCIJSKIH PRIHODA)</v>
      </c>
      <c r="I105" s="283">
        <v>46150</v>
      </c>
      <c r="J105" s="283">
        <v>73927</v>
      </c>
      <c r="K105" s="283">
        <v>74545</v>
      </c>
      <c r="M105" s="141" t="str">
        <f t="shared" si="15"/>
        <v>313</v>
      </c>
      <c r="N105" s="141" t="str">
        <f t="shared" si="16"/>
        <v>31</v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>08006</v>
      </c>
      <c r="B106" s="145" t="str">
        <f>IF(C106="","",VLOOKUP('Opći dio'!$C$3,'Opći dio'!$L$6:$U$136,9,FALSE))</f>
        <v>Sveučilišta i veleučilišta u Republici Hrvatskoj</v>
      </c>
      <c r="C106" s="151">
        <v>43</v>
      </c>
      <c r="D106" s="146" t="str">
        <f t="shared" si="12"/>
        <v>Ostali prihodi za posebne namjene</v>
      </c>
      <c r="E106" s="287">
        <v>3211</v>
      </c>
      <c r="F106" s="146" t="str">
        <f t="shared" si="13"/>
        <v>Službena putovanja</v>
      </c>
      <c r="G106" s="186" t="s">
        <v>184</v>
      </c>
      <c r="H106" s="146" t="str">
        <f t="shared" si="14"/>
        <v>REDOVNA DJELATNOST SVEUČILIŠTA U OSIJEKU (IZ EVIDENCIJSKIH PRIHODA)</v>
      </c>
      <c r="I106" s="283">
        <v>269558</v>
      </c>
      <c r="J106" s="283">
        <v>273377</v>
      </c>
      <c r="K106" s="283">
        <v>274945</v>
      </c>
      <c r="M106" s="141" t="str">
        <f t="shared" si="15"/>
        <v>321</v>
      </c>
      <c r="N106" s="141" t="str">
        <f t="shared" si="16"/>
        <v>32</v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>08006</v>
      </c>
      <c r="B107" s="145" t="str">
        <f>IF(C107="","",VLOOKUP('Opći dio'!$C$3,'Opći dio'!$L$6:$U$136,9,FALSE))</f>
        <v>Sveučilišta i veleučilišta u Republici Hrvatskoj</v>
      </c>
      <c r="C107" s="151">
        <v>43</v>
      </c>
      <c r="D107" s="146" t="str">
        <f t="shared" si="12"/>
        <v>Ostali prihodi za posebne namjene</v>
      </c>
      <c r="E107" s="287">
        <v>3212</v>
      </c>
      <c r="F107" s="146" t="str">
        <f t="shared" si="13"/>
        <v>Naknade za prijevoz, za rad na terenu i odvojeni život</v>
      </c>
      <c r="G107" s="186" t="s">
        <v>184</v>
      </c>
      <c r="H107" s="146" t="str">
        <f t="shared" si="14"/>
        <v>REDOVNA DJELATNOST SVEUČILIŠTA U OSIJEKU (IZ EVIDENCIJSKIH PRIHODA)</v>
      </c>
      <c r="I107" s="283">
        <v>27450</v>
      </c>
      <c r="J107" s="283">
        <v>23477</v>
      </c>
      <c r="K107" s="283">
        <v>22085</v>
      </c>
      <c r="M107" s="141" t="str">
        <f t="shared" si="15"/>
        <v>321</v>
      </c>
      <c r="N107" s="141" t="str">
        <f t="shared" si="16"/>
        <v>32</v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>08006</v>
      </c>
      <c r="B108" s="145" t="str">
        <f>IF(C108="","",VLOOKUP('Opći dio'!$C$3,'Opći dio'!$L$6:$U$136,9,FALSE))</f>
        <v>Sveučilišta i veleučilišta u Republici Hrvatskoj</v>
      </c>
      <c r="C108" s="151">
        <v>43</v>
      </c>
      <c r="D108" s="146" t="str">
        <f t="shared" si="12"/>
        <v>Ostali prihodi za posebne namjene</v>
      </c>
      <c r="E108" s="287">
        <v>3213</v>
      </c>
      <c r="F108" s="146" t="str">
        <f t="shared" si="13"/>
        <v>Stručno usavršavanje zaposlenika</v>
      </c>
      <c r="G108" s="186" t="s">
        <v>184</v>
      </c>
      <c r="H108" s="146" t="str">
        <f t="shared" si="14"/>
        <v>REDOVNA DJELATNOST SVEUČILIŠTA U OSIJEKU (IZ EVIDENCIJSKIH PRIHODA)</v>
      </c>
      <c r="I108" s="283">
        <v>59910</v>
      </c>
      <c r="J108" s="283">
        <v>60943</v>
      </c>
      <c r="K108" s="283">
        <v>61428</v>
      </c>
      <c r="M108" s="141" t="str">
        <f t="shared" si="15"/>
        <v>321</v>
      </c>
      <c r="N108" s="141" t="str">
        <f t="shared" si="16"/>
        <v>32</v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>08006</v>
      </c>
      <c r="B109" s="145" t="str">
        <f>IF(C109="","",VLOOKUP('Opći dio'!$C$3,'Opći dio'!$L$6:$U$136,9,FALSE))</f>
        <v>Sveučilišta i veleučilišta u Republici Hrvatskoj</v>
      </c>
      <c r="C109" s="151">
        <v>43</v>
      </c>
      <c r="D109" s="146" t="str">
        <f t="shared" si="12"/>
        <v>Ostali prihodi za posebne namjene</v>
      </c>
      <c r="E109" s="287">
        <v>3214</v>
      </c>
      <c r="F109" s="146" t="str">
        <f t="shared" si="13"/>
        <v>Ostale naknade troškova zaposlenima</v>
      </c>
      <c r="G109" s="186" t="s">
        <v>184</v>
      </c>
      <c r="H109" s="146" t="str">
        <f t="shared" si="14"/>
        <v>REDOVNA DJELATNOST SVEUČILIŠTA U OSIJEKU (IZ EVIDENCIJSKIH PRIHODA)</v>
      </c>
      <c r="I109" s="283">
        <v>0</v>
      </c>
      <c r="J109" s="283">
        <v>0</v>
      </c>
      <c r="K109" s="283">
        <v>0</v>
      </c>
      <c r="M109" s="141" t="str">
        <f t="shared" si="15"/>
        <v>321</v>
      </c>
      <c r="N109" s="141" t="str">
        <f t="shared" si="16"/>
        <v>32</v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>08006</v>
      </c>
      <c r="B110" s="145" t="str">
        <f>IF(C110="","",VLOOKUP('Opći dio'!$C$3,'Opći dio'!$L$6:$U$136,9,FALSE))</f>
        <v>Sveučilišta i veleučilišta u Republici Hrvatskoj</v>
      </c>
      <c r="C110" s="151">
        <v>43</v>
      </c>
      <c r="D110" s="146" t="str">
        <f t="shared" si="12"/>
        <v>Ostali prihodi za posebne namjene</v>
      </c>
      <c r="E110" s="287">
        <v>3221</v>
      </c>
      <c r="F110" s="146" t="str">
        <f t="shared" si="13"/>
        <v>Uredski materijal i ostali materijalni rashodi</v>
      </c>
      <c r="G110" s="186" t="s">
        <v>184</v>
      </c>
      <c r="H110" s="146" t="str">
        <f t="shared" si="14"/>
        <v>REDOVNA DJELATNOST SVEUČILIŠTA U OSIJEKU (IZ EVIDENCIJSKIH PRIHODA)</v>
      </c>
      <c r="I110" s="283">
        <v>270578</v>
      </c>
      <c r="J110" s="283">
        <v>238690</v>
      </c>
      <c r="K110" s="283">
        <v>240511</v>
      </c>
      <c r="M110" s="141" t="str">
        <f t="shared" si="15"/>
        <v>322</v>
      </c>
      <c r="N110" s="141" t="str">
        <f t="shared" si="16"/>
        <v>32</v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>08006</v>
      </c>
      <c r="B111" s="145" t="str">
        <f>IF(C111="","",VLOOKUP('Opći dio'!$C$3,'Opći dio'!$L$6:$U$136,9,FALSE))</f>
        <v>Sveučilišta i veleučilišta u Republici Hrvatskoj</v>
      </c>
      <c r="C111" s="151">
        <v>43</v>
      </c>
      <c r="D111" s="146" t="str">
        <f t="shared" si="12"/>
        <v>Ostali prihodi za posebne namjene</v>
      </c>
      <c r="E111" s="287">
        <v>3222</v>
      </c>
      <c r="F111" s="146" t="str">
        <f t="shared" si="13"/>
        <v>Materijal i sirovine</v>
      </c>
      <c r="G111" s="186" t="s">
        <v>184</v>
      </c>
      <c r="H111" s="146" t="str">
        <f t="shared" si="14"/>
        <v>REDOVNA DJELATNOST SVEUČILIŠTA U OSIJEKU (IZ EVIDENCIJSKIH PRIHODA)</v>
      </c>
      <c r="I111" s="283">
        <v>0</v>
      </c>
      <c r="J111" s="283">
        <v>0</v>
      </c>
      <c r="K111" s="283">
        <v>0</v>
      </c>
      <c r="M111" s="141" t="str">
        <f t="shared" si="15"/>
        <v>322</v>
      </c>
      <c r="N111" s="141" t="str">
        <f t="shared" si="16"/>
        <v>32</v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>08006</v>
      </c>
      <c r="B112" s="145" t="str">
        <f>IF(C112="","",VLOOKUP('Opći dio'!$C$3,'Opći dio'!$L$6:$U$136,9,FALSE))</f>
        <v>Sveučilišta i veleučilišta u Republici Hrvatskoj</v>
      </c>
      <c r="C112" s="151">
        <v>43</v>
      </c>
      <c r="D112" s="146" t="str">
        <f t="shared" si="12"/>
        <v>Ostali prihodi za posebne namjene</v>
      </c>
      <c r="E112" s="287">
        <v>3223</v>
      </c>
      <c r="F112" s="146" t="str">
        <f t="shared" si="13"/>
        <v>Energija</v>
      </c>
      <c r="G112" s="186" t="s">
        <v>184</v>
      </c>
      <c r="H112" s="146" t="str">
        <f t="shared" si="14"/>
        <v>REDOVNA DJELATNOST SVEUČILIŠTA U OSIJEKU (IZ EVIDENCIJSKIH PRIHODA)</v>
      </c>
      <c r="I112" s="283">
        <v>0</v>
      </c>
      <c r="J112" s="283">
        <v>0</v>
      </c>
      <c r="K112" s="283">
        <v>0</v>
      </c>
      <c r="M112" s="141" t="str">
        <f t="shared" si="15"/>
        <v>322</v>
      </c>
      <c r="N112" s="141" t="str">
        <f t="shared" si="16"/>
        <v>32</v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>08006</v>
      </c>
      <c r="B113" s="145" t="str">
        <f>IF(C113="","",VLOOKUP('Opći dio'!$C$3,'Opći dio'!$L$6:$U$136,9,FALSE))</f>
        <v>Sveučilišta i veleučilišta u Republici Hrvatskoj</v>
      </c>
      <c r="C113" s="151">
        <v>43</v>
      </c>
      <c r="D113" s="146" t="str">
        <f t="shared" si="12"/>
        <v>Ostali prihodi za posebne namjene</v>
      </c>
      <c r="E113" s="287">
        <v>3224</v>
      </c>
      <c r="F113" s="146" t="str">
        <f t="shared" si="13"/>
        <v>Materijal i dijelovi za tekuće i investicijsko održavanje</v>
      </c>
      <c r="G113" s="186" t="s">
        <v>184</v>
      </c>
      <c r="H113" s="146" t="str">
        <f t="shared" si="14"/>
        <v>REDOVNA DJELATNOST SVEUČILIŠTA U OSIJEKU (IZ EVIDENCIJSKIH PRIHODA)</v>
      </c>
      <c r="I113" s="283">
        <v>59100</v>
      </c>
      <c r="J113" s="283">
        <v>60195</v>
      </c>
      <c r="K113" s="283">
        <v>60665</v>
      </c>
      <c r="M113" s="141" t="str">
        <f t="shared" si="15"/>
        <v>322</v>
      </c>
      <c r="N113" s="141" t="str">
        <f t="shared" si="16"/>
        <v>32</v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>08006</v>
      </c>
      <c r="B114" s="145" t="str">
        <f>IF(C114="","",VLOOKUP('Opći dio'!$C$3,'Opći dio'!$L$6:$U$136,9,FALSE))</f>
        <v>Sveučilišta i veleučilišta u Republici Hrvatskoj</v>
      </c>
      <c r="C114" s="151">
        <v>43</v>
      </c>
      <c r="D114" s="146" t="str">
        <f t="shared" si="12"/>
        <v>Ostali prihodi za posebne namjene</v>
      </c>
      <c r="E114" s="287">
        <v>3225</v>
      </c>
      <c r="F114" s="146" t="str">
        <f t="shared" si="13"/>
        <v>Sitni inventar i auto gume</v>
      </c>
      <c r="G114" s="186" t="s">
        <v>184</v>
      </c>
      <c r="H114" s="146" t="str">
        <f t="shared" si="14"/>
        <v>REDOVNA DJELATNOST SVEUČILIŠTA U OSIJEKU (IZ EVIDENCIJSKIH PRIHODA)</v>
      </c>
      <c r="I114" s="283">
        <v>23580</v>
      </c>
      <c r="J114" s="283">
        <v>23960</v>
      </c>
      <c r="K114" s="283">
        <v>24129</v>
      </c>
      <c r="M114" s="141" t="str">
        <f t="shared" si="15"/>
        <v>322</v>
      </c>
      <c r="N114" s="141" t="str">
        <f t="shared" si="16"/>
        <v>32</v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>08006</v>
      </c>
      <c r="B115" s="145" t="str">
        <f>IF(C115="","",VLOOKUP('Opći dio'!$C$3,'Opći dio'!$L$6:$U$136,9,FALSE))</f>
        <v>Sveučilišta i veleučilišta u Republici Hrvatskoj</v>
      </c>
      <c r="C115" s="151">
        <v>43</v>
      </c>
      <c r="D115" s="146" t="str">
        <f t="shared" si="12"/>
        <v>Ostali prihodi za posebne namjene</v>
      </c>
      <c r="E115" s="287">
        <v>3227</v>
      </c>
      <c r="F115" s="146" t="str">
        <f t="shared" si="13"/>
        <v>Službena, radna i zaštitna odjeća i obuća</v>
      </c>
      <c r="G115" s="186" t="s">
        <v>184</v>
      </c>
      <c r="H115" s="146" t="str">
        <f t="shared" si="14"/>
        <v>REDOVNA DJELATNOST SVEUČILIŠTA U OSIJEKU (IZ EVIDENCIJSKIH PRIHODA)</v>
      </c>
      <c r="I115" s="283">
        <v>19100</v>
      </c>
      <c r="J115" s="283">
        <v>19365</v>
      </c>
      <c r="K115" s="283">
        <v>19490</v>
      </c>
      <c r="M115" s="141" t="str">
        <f t="shared" si="15"/>
        <v>322</v>
      </c>
      <c r="N115" s="141" t="str">
        <f t="shared" si="16"/>
        <v>32</v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>08006</v>
      </c>
      <c r="B116" s="145" t="str">
        <f>IF(C116="","",VLOOKUP('Opći dio'!$C$3,'Opći dio'!$L$6:$U$136,9,FALSE))</f>
        <v>Sveučilišta i veleučilišta u Republici Hrvatskoj</v>
      </c>
      <c r="C116" s="151">
        <v>43</v>
      </c>
      <c r="D116" s="146" t="str">
        <f t="shared" si="12"/>
        <v>Ostali prihodi za posebne namjene</v>
      </c>
      <c r="E116" s="287">
        <v>3231</v>
      </c>
      <c r="F116" s="146" t="str">
        <f t="shared" si="13"/>
        <v>Usluge telefona, pošte i prijevoza</v>
      </c>
      <c r="G116" s="186" t="s">
        <v>184</v>
      </c>
      <c r="H116" s="146" t="str">
        <f t="shared" si="14"/>
        <v>REDOVNA DJELATNOST SVEUČILIŠTA U OSIJEKU (IZ EVIDENCIJSKIH PRIHODA)</v>
      </c>
      <c r="I116" s="283">
        <v>174800</v>
      </c>
      <c r="J116" s="283">
        <v>175586</v>
      </c>
      <c r="K116" s="283">
        <v>176073</v>
      </c>
      <c r="M116" s="141" t="str">
        <f t="shared" si="15"/>
        <v>323</v>
      </c>
      <c r="N116" s="141" t="str">
        <f t="shared" si="16"/>
        <v>32</v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>08006</v>
      </c>
      <c r="B117" s="145" t="str">
        <f>IF(C117="","",VLOOKUP('Opći dio'!$C$3,'Opći dio'!$L$6:$U$136,9,FALSE))</f>
        <v>Sveučilišta i veleučilišta u Republici Hrvatskoj</v>
      </c>
      <c r="C117" s="151">
        <v>43</v>
      </c>
      <c r="D117" s="146" t="str">
        <f t="shared" si="12"/>
        <v>Ostali prihodi za posebne namjene</v>
      </c>
      <c r="E117" s="287">
        <v>3232</v>
      </c>
      <c r="F117" s="146" t="str">
        <f t="shared" si="13"/>
        <v>Usluge tekućeg i investicijskog održavanja</v>
      </c>
      <c r="G117" s="186" t="s">
        <v>184</v>
      </c>
      <c r="H117" s="146" t="str">
        <f t="shared" si="14"/>
        <v>REDOVNA DJELATNOST SVEUČILIŠTA U OSIJEKU (IZ EVIDENCIJSKIH PRIHODA)</v>
      </c>
      <c r="I117" s="283">
        <v>582750</v>
      </c>
      <c r="J117" s="283">
        <v>584180</v>
      </c>
      <c r="K117" s="283">
        <v>584864</v>
      </c>
      <c r="M117" s="141" t="str">
        <f t="shared" si="15"/>
        <v>323</v>
      </c>
      <c r="N117" s="141" t="str">
        <f t="shared" si="16"/>
        <v>32</v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>08006</v>
      </c>
      <c r="B118" s="145" t="str">
        <f>IF(C118="","",VLOOKUP('Opći dio'!$C$3,'Opći dio'!$L$6:$U$136,9,FALSE))</f>
        <v>Sveučilišta i veleučilišta u Republici Hrvatskoj</v>
      </c>
      <c r="C118" s="151">
        <v>43</v>
      </c>
      <c r="D118" s="146" t="str">
        <f t="shared" si="12"/>
        <v>Ostali prihodi za posebne namjene</v>
      </c>
      <c r="E118" s="287">
        <v>3233</v>
      </c>
      <c r="F118" s="146" t="str">
        <f t="shared" si="13"/>
        <v>Usluge promidžbe i informiranja</v>
      </c>
      <c r="G118" s="186" t="s">
        <v>184</v>
      </c>
      <c r="H118" s="146" t="str">
        <f t="shared" si="14"/>
        <v>REDOVNA DJELATNOST SVEUČILIŠTA U OSIJEKU (IZ EVIDENCIJSKIH PRIHODA)</v>
      </c>
      <c r="I118" s="283">
        <v>60500</v>
      </c>
      <c r="J118" s="283">
        <v>61546</v>
      </c>
      <c r="K118" s="283">
        <v>62035</v>
      </c>
      <c r="M118" s="141" t="str">
        <f t="shared" si="15"/>
        <v>323</v>
      </c>
      <c r="N118" s="141" t="str">
        <f t="shared" si="16"/>
        <v>32</v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>08006</v>
      </c>
      <c r="B119" s="145" t="str">
        <f>IF(C119="","",VLOOKUP('Opći dio'!$C$3,'Opći dio'!$L$6:$U$136,9,FALSE))</f>
        <v>Sveučilišta i veleučilišta u Republici Hrvatskoj</v>
      </c>
      <c r="C119" s="151">
        <v>43</v>
      </c>
      <c r="D119" s="146" t="str">
        <f t="shared" si="12"/>
        <v>Ostali prihodi za posebne namjene</v>
      </c>
      <c r="E119" s="287">
        <v>3234</v>
      </c>
      <c r="F119" s="146" t="str">
        <f t="shared" si="13"/>
        <v>Komunalne usluge</v>
      </c>
      <c r="G119" s="186" t="s">
        <v>184</v>
      </c>
      <c r="H119" s="146" t="str">
        <f t="shared" si="14"/>
        <v>REDOVNA DJELATNOST SVEUČILIŠTA U OSIJEKU (IZ EVIDENCIJSKIH PRIHODA)</v>
      </c>
      <c r="I119" s="283">
        <v>48200</v>
      </c>
      <c r="J119" s="283">
        <v>48552</v>
      </c>
      <c r="K119" s="283">
        <v>48750</v>
      </c>
      <c r="M119" s="141" t="str">
        <f t="shared" si="15"/>
        <v>323</v>
      </c>
      <c r="N119" s="141" t="str">
        <f t="shared" si="16"/>
        <v>32</v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>08006</v>
      </c>
      <c r="B120" s="145" t="str">
        <f>IF(C120="","",VLOOKUP('Opći dio'!$C$3,'Opći dio'!$L$6:$U$136,9,FALSE))</f>
        <v>Sveučilišta i veleučilišta u Republici Hrvatskoj</v>
      </c>
      <c r="C120" s="151">
        <v>43</v>
      </c>
      <c r="D120" s="146" t="str">
        <f t="shared" si="12"/>
        <v>Ostali prihodi za posebne namjene</v>
      </c>
      <c r="E120" s="287">
        <v>3235</v>
      </c>
      <c r="F120" s="146" t="str">
        <f t="shared" si="13"/>
        <v>Zakupnine i najamnine</v>
      </c>
      <c r="G120" s="186" t="s">
        <v>184</v>
      </c>
      <c r="H120" s="146" t="str">
        <f t="shared" si="14"/>
        <v>REDOVNA DJELATNOST SVEUČILIŠTA U OSIJEKU (IZ EVIDENCIJSKIH PRIHODA)</v>
      </c>
      <c r="I120" s="283">
        <v>53060</v>
      </c>
      <c r="J120" s="283">
        <v>58622</v>
      </c>
      <c r="K120" s="283">
        <v>58824</v>
      </c>
      <c r="M120" s="141" t="str">
        <f t="shared" si="15"/>
        <v>323</v>
      </c>
      <c r="N120" s="141" t="str">
        <f t="shared" si="16"/>
        <v>32</v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>08006</v>
      </c>
      <c r="B121" s="145" t="str">
        <f>IF(C121="","",VLOOKUP('Opći dio'!$C$3,'Opći dio'!$L$6:$U$136,9,FALSE))</f>
        <v>Sveučilišta i veleučilišta u Republici Hrvatskoj</v>
      </c>
      <c r="C121" s="151">
        <v>43</v>
      </c>
      <c r="D121" s="146" t="str">
        <f t="shared" si="12"/>
        <v>Ostali prihodi za posebne namjene</v>
      </c>
      <c r="E121" s="287">
        <v>3236</v>
      </c>
      <c r="F121" s="146" t="str">
        <f t="shared" si="13"/>
        <v>Zdravstvene i veterinarske usluge</v>
      </c>
      <c r="G121" s="186" t="s">
        <v>184</v>
      </c>
      <c r="H121" s="146" t="str">
        <f t="shared" si="14"/>
        <v>REDOVNA DJELATNOST SVEUČILIŠTA U OSIJEKU (IZ EVIDENCIJSKIH PRIHODA)</v>
      </c>
      <c r="I121" s="283">
        <v>12000</v>
      </c>
      <c r="J121" s="283">
        <v>12199</v>
      </c>
      <c r="K121" s="283">
        <v>12277</v>
      </c>
      <c r="M121" s="141" t="str">
        <f t="shared" si="15"/>
        <v>323</v>
      </c>
      <c r="N121" s="141" t="str">
        <f t="shared" si="16"/>
        <v>32</v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>08006</v>
      </c>
      <c r="B122" s="145" t="str">
        <f>IF(C122="","",VLOOKUP('Opći dio'!$C$3,'Opći dio'!$L$6:$U$136,9,FALSE))</f>
        <v>Sveučilišta i veleučilišta u Republici Hrvatskoj</v>
      </c>
      <c r="C122" s="151">
        <v>43</v>
      </c>
      <c r="D122" s="146" t="str">
        <f t="shared" si="12"/>
        <v>Ostali prihodi za posebne namjene</v>
      </c>
      <c r="E122" s="287">
        <v>3237</v>
      </c>
      <c r="F122" s="146" t="str">
        <f t="shared" si="13"/>
        <v>Intelektualne i osobne usluge</v>
      </c>
      <c r="G122" s="186" t="s">
        <v>184</v>
      </c>
      <c r="H122" s="146" t="str">
        <f t="shared" si="14"/>
        <v>REDOVNA DJELATNOST SVEUČILIŠTA U OSIJEKU (IZ EVIDENCIJSKIH PRIHODA)</v>
      </c>
      <c r="I122" s="283">
        <v>1046500</v>
      </c>
      <c r="J122" s="283">
        <v>1098411</v>
      </c>
      <c r="K122" s="283">
        <v>1199178</v>
      </c>
      <c r="M122" s="141" t="str">
        <f t="shared" si="15"/>
        <v>323</v>
      </c>
      <c r="N122" s="141" t="str">
        <f t="shared" si="16"/>
        <v>32</v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>08006</v>
      </c>
      <c r="B123" s="145" t="str">
        <f>IF(C123="","",VLOOKUP('Opći dio'!$C$3,'Opći dio'!$L$6:$U$136,9,FALSE))</f>
        <v>Sveučilišta i veleučilišta u Republici Hrvatskoj</v>
      </c>
      <c r="C123" s="151">
        <v>43</v>
      </c>
      <c r="D123" s="146" t="str">
        <f t="shared" si="12"/>
        <v>Ostali prihodi za posebne namjene</v>
      </c>
      <c r="E123" s="287">
        <v>3238</v>
      </c>
      <c r="F123" s="146" t="str">
        <f t="shared" si="13"/>
        <v>Računalne usluge</v>
      </c>
      <c r="G123" s="186" t="s">
        <v>184</v>
      </c>
      <c r="H123" s="146" t="str">
        <f t="shared" si="14"/>
        <v>REDOVNA DJELATNOST SVEUČILIŠTA U OSIJEKU (IZ EVIDENCIJSKIH PRIHODA)</v>
      </c>
      <c r="I123" s="283">
        <v>6995</v>
      </c>
      <c r="J123" s="283">
        <v>7015</v>
      </c>
      <c r="K123" s="283">
        <v>7025</v>
      </c>
      <c r="M123" s="141" t="str">
        <f t="shared" si="15"/>
        <v>323</v>
      </c>
      <c r="N123" s="141" t="str">
        <f t="shared" si="16"/>
        <v>32</v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>08006</v>
      </c>
      <c r="B124" s="145" t="str">
        <f>IF(C124="","",VLOOKUP('Opći dio'!$C$3,'Opći dio'!$L$6:$U$136,9,FALSE))</f>
        <v>Sveučilišta i veleučilišta u Republici Hrvatskoj</v>
      </c>
      <c r="C124" s="151">
        <v>43</v>
      </c>
      <c r="D124" s="146" t="str">
        <f t="shared" si="12"/>
        <v>Ostali prihodi za posebne namjene</v>
      </c>
      <c r="E124" s="287">
        <v>3239</v>
      </c>
      <c r="F124" s="146" t="str">
        <f t="shared" si="13"/>
        <v>Ostale usluge</v>
      </c>
      <c r="G124" s="186" t="s">
        <v>184</v>
      </c>
      <c r="H124" s="146" t="str">
        <f t="shared" si="14"/>
        <v>REDOVNA DJELATNOST SVEUČILIŠTA U OSIJEKU (IZ EVIDENCIJSKIH PRIHODA)</v>
      </c>
      <c r="I124" s="283">
        <v>115500</v>
      </c>
      <c r="J124" s="283">
        <v>116765</v>
      </c>
      <c r="K124" s="283">
        <v>117319</v>
      </c>
      <c r="M124" s="141" t="str">
        <f t="shared" si="15"/>
        <v>323</v>
      </c>
      <c r="N124" s="141" t="str">
        <f t="shared" si="16"/>
        <v>32</v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>08006</v>
      </c>
      <c r="B125" s="145" t="str">
        <f>IF(C125="","",VLOOKUP('Opći dio'!$C$3,'Opći dio'!$L$6:$U$136,9,FALSE))</f>
        <v>Sveučilišta i veleučilišta u Republici Hrvatskoj</v>
      </c>
      <c r="C125" s="151">
        <v>43</v>
      </c>
      <c r="D125" s="146" t="str">
        <f t="shared" si="12"/>
        <v>Ostali prihodi za posebne namjene</v>
      </c>
      <c r="E125" s="287">
        <v>3241</v>
      </c>
      <c r="F125" s="146" t="str">
        <f t="shared" si="13"/>
        <v>Naknade troškova osobama izvan radnog odnosa</v>
      </c>
      <c r="G125" s="186" t="s">
        <v>184</v>
      </c>
      <c r="H125" s="146" t="str">
        <f t="shared" si="14"/>
        <v>REDOVNA DJELATNOST SVEUČILIŠTA U OSIJEKU (IZ EVIDENCIJSKIH PRIHODA)</v>
      </c>
      <c r="I125" s="283">
        <v>498100</v>
      </c>
      <c r="J125" s="283">
        <v>499105</v>
      </c>
      <c r="K125" s="283">
        <v>499507</v>
      </c>
      <c r="M125" s="141" t="str">
        <f t="shared" si="15"/>
        <v>324</v>
      </c>
      <c r="N125" s="141" t="str">
        <f t="shared" si="16"/>
        <v>32</v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>08006</v>
      </c>
      <c r="B126" s="145" t="str">
        <f>IF(C126="","",VLOOKUP('Opći dio'!$C$3,'Opći dio'!$L$6:$U$136,9,FALSE))</f>
        <v>Sveučilišta i veleučilišta u Republici Hrvatskoj</v>
      </c>
      <c r="C126" s="151">
        <v>43</v>
      </c>
      <c r="D126" s="146" t="str">
        <f t="shared" si="12"/>
        <v>Ostali prihodi za posebne namjene</v>
      </c>
      <c r="E126" s="287">
        <v>3291</v>
      </c>
      <c r="F126" s="146" t="str">
        <f t="shared" si="13"/>
        <v>Naknade za rad predstavničkih i izvršnih tijela, povjerensta</v>
      </c>
      <c r="G126" s="186" t="s">
        <v>184</v>
      </c>
      <c r="H126" s="146" t="str">
        <f t="shared" si="14"/>
        <v>REDOVNA DJELATNOST SVEUČILIŠTA U OSIJEKU (IZ EVIDENCIJSKIH PRIHODA)</v>
      </c>
      <c r="I126" s="283">
        <v>0</v>
      </c>
      <c r="J126" s="283">
        <v>0</v>
      </c>
      <c r="K126" s="283">
        <v>0</v>
      </c>
      <c r="M126" s="141" t="str">
        <f t="shared" si="15"/>
        <v>329</v>
      </c>
      <c r="N126" s="141" t="str">
        <f t="shared" si="16"/>
        <v>32</v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>08006</v>
      </c>
      <c r="B127" s="145" t="str">
        <f>IF(C127="","",VLOOKUP('Opći dio'!$C$3,'Opći dio'!$L$6:$U$136,9,FALSE))</f>
        <v>Sveučilišta i veleučilišta u Republici Hrvatskoj</v>
      </c>
      <c r="C127" s="151">
        <v>43</v>
      </c>
      <c r="D127" s="146" t="str">
        <f t="shared" si="12"/>
        <v>Ostali prihodi za posebne namjene</v>
      </c>
      <c r="E127" s="287">
        <v>3292</v>
      </c>
      <c r="F127" s="146" t="str">
        <f t="shared" si="13"/>
        <v>Premije osiguranja</v>
      </c>
      <c r="G127" s="186" t="s">
        <v>184</v>
      </c>
      <c r="H127" s="146" t="str">
        <f t="shared" si="14"/>
        <v>REDOVNA DJELATNOST SVEUČILIŠTA U OSIJEKU (IZ EVIDENCIJSKIH PRIHODA)</v>
      </c>
      <c r="I127" s="283">
        <v>1000</v>
      </c>
      <c r="J127" s="283">
        <v>1000</v>
      </c>
      <c r="K127" s="283">
        <v>1000</v>
      </c>
      <c r="M127" s="141" t="str">
        <f t="shared" si="15"/>
        <v>329</v>
      </c>
      <c r="N127" s="141" t="str">
        <f t="shared" si="16"/>
        <v>32</v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>08006</v>
      </c>
      <c r="B128" s="145" t="str">
        <f>IF(C128="","",VLOOKUP('Opći dio'!$C$3,'Opći dio'!$L$6:$U$136,9,FALSE))</f>
        <v>Sveučilišta i veleučilišta u Republici Hrvatskoj</v>
      </c>
      <c r="C128" s="151">
        <v>43</v>
      </c>
      <c r="D128" s="146" t="str">
        <f t="shared" si="12"/>
        <v>Ostali prihodi za posebne namjene</v>
      </c>
      <c r="E128" s="287">
        <v>3293</v>
      </c>
      <c r="F128" s="146" t="str">
        <f t="shared" si="13"/>
        <v>Reprezentacija</v>
      </c>
      <c r="G128" s="186" t="s">
        <v>184</v>
      </c>
      <c r="H128" s="146" t="str">
        <f t="shared" si="14"/>
        <v>REDOVNA DJELATNOST SVEUČILIŠTA U OSIJEKU (IZ EVIDENCIJSKIH PRIHODA)</v>
      </c>
      <c r="I128" s="283">
        <v>142040</v>
      </c>
      <c r="J128" s="283">
        <v>143784</v>
      </c>
      <c r="K128" s="283">
        <v>144462</v>
      </c>
      <c r="M128" s="141" t="str">
        <f t="shared" si="15"/>
        <v>329</v>
      </c>
      <c r="N128" s="141" t="str">
        <f t="shared" si="16"/>
        <v>32</v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>08006</v>
      </c>
      <c r="B129" s="145" t="str">
        <f>IF(C129="","",VLOOKUP('Opći dio'!$C$3,'Opći dio'!$L$6:$U$136,9,FALSE))</f>
        <v>Sveučilišta i veleučilišta u Republici Hrvatskoj</v>
      </c>
      <c r="C129" s="151">
        <v>43</v>
      </c>
      <c r="D129" s="146" t="str">
        <f t="shared" si="12"/>
        <v>Ostali prihodi za posebne namjene</v>
      </c>
      <c r="E129" s="287">
        <v>3294</v>
      </c>
      <c r="F129" s="146" t="str">
        <f t="shared" si="13"/>
        <v>Članarine i norme</v>
      </c>
      <c r="G129" s="186" t="s">
        <v>184</v>
      </c>
      <c r="H129" s="146" t="str">
        <f t="shared" si="14"/>
        <v>REDOVNA DJELATNOST SVEUČILIŠTA U OSIJEKU (IZ EVIDENCIJSKIH PRIHODA)</v>
      </c>
      <c r="I129" s="283">
        <v>6200</v>
      </c>
      <c r="J129" s="283">
        <v>6286</v>
      </c>
      <c r="K129" s="283">
        <v>6349</v>
      </c>
      <c r="M129" s="141" t="str">
        <f t="shared" si="15"/>
        <v>329</v>
      </c>
      <c r="N129" s="141" t="str">
        <f t="shared" si="16"/>
        <v>32</v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>08006</v>
      </c>
      <c r="B130" s="145" t="str">
        <f>IF(C130="","",VLOOKUP('Opći dio'!$C$3,'Opći dio'!$L$6:$U$136,9,FALSE))</f>
        <v>Sveučilišta i veleučilišta u Republici Hrvatskoj</v>
      </c>
      <c r="C130" s="151">
        <v>43</v>
      </c>
      <c r="D130" s="146" t="str">
        <f t="shared" si="12"/>
        <v>Ostali prihodi za posebne namjene</v>
      </c>
      <c r="E130" s="287">
        <v>3295</v>
      </c>
      <c r="F130" s="146" t="str">
        <f t="shared" si="13"/>
        <v>Pristojbe i naknade</v>
      </c>
      <c r="G130" s="186" t="s">
        <v>184</v>
      </c>
      <c r="H130" s="146" t="str">
        <f t="shared" si="14"/>
        <v>REDOVNA DJELATNOST SVEUČILIŠTA U OSIJEKU (IZ EVIDENCIJSKIH PRIHODA)</v>
      </c>
      <c r="I130" s="283">
        <v>7500</v>
      </c>
      <c r="J130" s="283">
        <v>7542</v>
      </c>
      <c r="K130" s="283">
        <v>7558</v>
      </c>
      <c r="M130" s="141" t="str">
        <f t="shared" si="15"/>
        <v>329</v>
      </c>
      <c r="N130" s="141" t="str">
        <f t="shared" si="16"/>
        <v>32</v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>08006</v>
      </c>
      <c r="B131" s="145" t="str">
        <f>IF(C131="","",VLOOKUP('Opći dio'!$C$3,'Opći dio'!$L$6:$U$136,9,FALSE))</f>
        <v>Sveučilišta i veleučilišta u Republici Hrvatskoj</v>
      </c>
      <c r="C131" s="151">
        <v>43</v>
      </c>
      <c r="D131" s="146" t="str">
        <f t="shared" si="12"/>
        <v>Ostali prihodi za posebne namjene</v>
      </c>
      <c r="E131" s="287">
        <v>3296</v>
      </c>
      <c r="F131" s="146" t="str">
        <f t="shared" si="13"/>
        <v>Troškovi sudskih postupaka</v>
      </c>
      <c r="G131" s="186" t="s">
        <v>184</v>
      </c>
      <c r="H131" s="146" t="str">
        <f t="shared" si="14"/>
        <v>REDOVNA DJELATNOST SVEUČILIŠTA U OSIJEKU (IZ EVIDENCIJSKIH PRIHODA)</v>
      </c>
      <c r="I131" s="283">
        <v>0</v>
      </c>
      <c r="J131" s="283">
        <v>0</v>
      </c>
      <c r="K131" s="283">
        <v>0</v>
      </c>
      <c r="M131" s="141" t="str">
        <f t="shared" si="15"/>
        <v>329</v>
      </c>
      <c r="N131" s="141" t="str">
        <f t="shared" si="16"/>
        <v>32</v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>08006</v>
      </c>
      <c r="B132" s="145" t="str">
        <f>IF(C132="","",VLOOKUP('Opći dio'!$C$3,'Opći dio'!$L$6:$U$136,9,FALSE))</f>
        <v>Sveučilišta i veleučilišta u Republici Hrvatskoj</v>
      </c>
      <c r="C132" s="151">
        <v>43</v>
      </c>
      <c r="D132" s="146" t="str">
        <f t="shared" ref="D132:D195" si="23">IFERROR(VLOOKUP(C132,$O$6:$P$23,2,FALSE),"")</f>
        <v>Ostali prihodi za posebne namjene</v>
      </c>
      <c r="E132" s="287">
        <v>3299</v>
      </c>
      <c r="F132" s="146" t="str">
        <f t="shared" ref="F132:F195" si="24">IFERROR(VLOOKUP(E132,$R$5:$T$129,2,FALSE),"")</f>
        <v>Ostali nespomenuti rashodi poslovanja</v>
      </c>
      <c r="G132" s="186" t="s">
        <v>184</v>
      </c>
      <c r="H132" s="146" t="str">
        <f t="shared" ref="H132:H195" si="25">IFERROR(VLOOKUP(G132,$X$6:$Y$200,2,FALSE),"")</f>
        <v>REDOVNA DJELATNOST SVEUČILIŠTA U OSIJEKU (IZ EVIDENCIJSKIH PRIHODA)</v>
      </c>
      <c r="I132" s="283">
        <v>2155200</v>
      </c>
      <c r="J132" s="283">
        <v>2157993</v>
      </c>
      <c r="K132" s="283">
        <v>2159162</v>
      </c>
      <c r="M132" s="141" t="str">
        <f t="shared" ref="M132:M195" si="26">LEFT(E132,3)</f>
        <v>329</v>
      </c>
      <c r="N132" s="141" t="str">
        <f t="shared" ref="N132:N195" si="27">LEFT(E132,2)</f>
        <v>32</v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>08006</v>
      </c>
      <c r="B133" s="145" t="str">
        <f>IF(C133="","",VLOOKUP('Opći dio'!$C$3,'Opći dio'!$L$6:$U$136,9,FALSE))</f>
        <v>Sveučilišta i veleučilišta u Republici Hrvatskoj</v>
      </c>
      <c r="C133" s="151">
        <v>43</v>
      </c>
      <c r="D133" s="146" t="str">
        <f t="shared" si="23"/>
        <v>Ostali prihodi za posebne namjene</v>
      </c>
      <c r="E133" s="287">
        <v>3431</v>
      </c>
      <c r="F133" s="146" t="str">
        <f t="shared" si="24"/>
        <v>Bankarske usluge i usluge platnog prometa</v>
      </c>
      <c r="G133" s="186" t="s">
        <v>184</v>
      </c>
      <c r="H133" s="146" t="str">
        <f t="shared" si="25"/>
        <v>REDOVNA DJELATNOST SVEUČILIŠTA U OSIJEKU (IZ EVIDENCIJSKIH PRIHODA)</v>
      </c>
      <c r="I133" s="283">
        <v>14820</v>
      </c>
      <c r="J133" s="283">
        <v>15021</v>
      </c>
      <c r="K133" s="283">
        <v>15161</v>
      </c>
      <c r="M133" s="141" t="str">
        <f t="shared" si="26"/>
        <v>343</v>
      </c>
      <c r="N133" s="141" t="str">
        <f t="shared" si="27"/>
        <v>34</v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>08006</v>
      </c>
      <c r="B134" s="145" t="str">
        <f>IF(C134="","",VLOOKUP('Opći dio'!$C$3,'Opći dio'!$L$6:$U$136,9,FALSE))</f>
        <v>Sveučilišta i veleučilišta u Republici Hrvatskoj</v>
      </c>
      <c r="C134" s="151">
        <v>43</v>
      </c>
      <c r="D134" s="146" t="str">
        <f t="shared" si="23"/>
        <v>Ostali prihodi za posebne namjene</v>
      </c>
      <c r="E134" s="287">
        <v>3432</v>
      </c>
      <c r="F134" s="146" t="str">
        <f t="shared" si="24"/>
        <v>Negativne tečajne razlike i razlike zbog primjene valutne kl</v>
      </c>
      <c r="G134" s="186" t="s">
        <v>184</v>
      </c>
      <c r="H134" s="146" t="str">
        <f t="shared" si="25"/>
        <v>REDOVNA DJELATNOST SVEUČILIŠTA U OSIJEKU (IZ EVIDENCIJSKIH PRIHODA)</v>
      </c>
      <c r="I134" s="283">
        <v>1450</v>
      </c>
      <c r="J134" s="283">
        <v>1507</v>
      </c>
      <c r="K134" s="283">
        <v>1561</v>
      </c>
      <c r="M134" s="141" t="str">
        <f t="shared" si="26"/>
        <v>343</v>
      </c>
      <c r="N134" s="141" t="str">
        <f t="shared" si="27"/>
        <v>34</v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>08006</v>
      </c>
      <c r="B135" s="145" t="str">
        <f>IF(C135="","",VLOOKUP('Opći dio'!$C$3,'Opći dio'!$L$6:$U$136,9,FALSE))</f>
        <v>Sveučilišta i veleučilišta u Republici Hrvatskoj</v>
      </c>
      <c r="C135" s="151">
        <v>43</v>
      </c>
      <c r="D135" s="146" t="str">
        <f t="shared" si="23"/>
        <v>Ostali prihodi za posebne namjene</v>
      </c>
      <c r="E135" s="287">
        <v>3433</v>
      </c>
      <c r="F135" s="146" t="str">
        <f t="shared" si="24"/>
        <v>Zatezne kamate</v>
      </c>
      <c r="G135" s="186" t="s">
        <v>184</v>
      </c>
      <c r="H135" s="146" t="str">
        <f t="shared" si="25"/>
        <v>REDOVNA DJELATNOST SVEUČILIŠTA U OSIJEKU (IZ EVIDENCIJSKIH PRIHODA)</v>
      </c>
      <c r="I135" s="283">
        <v>0</v>
      </c>
      <c r="J135" s="283">
        <v>0</v>
      </c>
      <c r="K135" s="283">
        <v>0</v>
      </c>
      <c r="M135" s="141" t="str">
        <f t="shared" si="26"/>
        <v>343</v>
      </c>
      <c r="N135" s="141" t="str">
        <f t="shared" si="27"/>
        <v>34</v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>08006</v>
      </c>
      <c r="B136" s="145" t="str">
        <f>IF(C136="","",VLOOKUP('Opći dio'!$C$3,'Opći dio'!$L$6:$U$136,9,FALSE))</f>
        <v>Sveučilišta i veleučilišta u Republici Hrvatskoj</v>
      </c>
      <c r="C136" s="151">
        <v>43</v>
      </c>
      <c r="D136" s="146" t="str">
        <f t="shared" si="23"/>
        <v>Ostali prihodi za posebne namjene</v>
      </c>
      <c r="E136" s="287">
        <v>3434</v>
      </c>
      <c r="F136" s="146" t="str">
        <f t="shared" si="24"/>
        <v>Ostali nespomenuti financijski rashodi</v>
      </c>
      <c r="G136" s="186" t="s">
        <v>184</v>
      </c>
      <c r="H136" s="146" t="str">
        <f t="shared" si="25"/>
        <v>REDOVNA DJELATNOST SVEUČILIŠTA U OSIJEKU (IZ EVIDENCIJSKIH PRIHODA)</v>
      </c>
      <c r="I136" s="283">
        <v>0</v>
      </c>
      <c r="J136" s="283">
        <v>0</v>
      </c>
      <c r="K136" s="283">
        <v>0</v>
      </c>
      <c r="M136" s="141" t="str">
        <f t="shared" si="26"/>
        <v>343</v>
      </c>
      <c r="N136" s="141" t="str">
        <f t="shared" si="27"/>
        <v>34</v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>08006</v>
      </c>
      <c r="B137" s="145" t="str">
        <f>IF(C137="","",VLOOKUP('Opći dio'!$C$3,'Opći dio'!$L$6:$U$136,9,FALSE))</f>
        <v>Sveučilišta i veleučilišta u Republici Hrvatskoj</v>
      </c>
      <c r="C137" s="151">
        <v>43</v>
      </c>
      <c r="D137" s="146" t="str">
        <f t="shared" si="23"/>
        <v>Ostali prihodi za posebne namjene</v>
      </c>
      <c r="E137" s="287">
        <v>3721</v>
      </c>
      <c r="F137" s="146" t="str">
        <f t="shared" si="24"/>
        <v>Naknade građanima i kućanstvima u novcu</v>
      </c>
      <c r="G137" s="186" t="s">
        <v>184</v>
      </c>
      <c r="H137" s="146" t="str">
        <f t="shared" si="25"/>
        <v>REDOVNA DJELATNOST SVEUČILIŠTA U OSIJEKU (IZ EVIDENCIJSKIH PRIHODA)</v>
      </c>
      <c r="I137" s="283">
        <v>1030000</v>
      </c>
      <c r="J137" s="283">
        <v>1030625</v>
      </c>
      <c r="K137" s="283">
        <v>1030929</v>
      </c>
      <c r="M137" s="141" t="str">
        <f t="shared" si="26"/>
        <v>372</v>
      </c>
      <c r="N137" s="141" t="str">
        <f t="shared" si="27"/>
        <v>37</v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>08006</v>
      </c>
      <c r="B138" s="145" t="str">
        <f>IF(C138="","",VLOOKUP('Opći dio'!$C$3,'Opći dio'!$L$6:$U$136,9,FALSE))</f>
        <v>Sveučilišta i veleučilišta u Republici Hrvatskoj</v>
      </c>
      <c r="C138" s="151">
        <v>43</v>
      </c>
      <c r="D138" s="146" t="str">
        <f t="shared" si="23"/>
        <v>Ostali prihodi za posebne namjene</v>
      </c>
      <c r="E138" s="287">
        <v>3811</v>
      </c>
      <c r="F138" s="146" t="str">
        <f t="shared" si="24"/>
        <v>Tekuće donacije u novcu</v>
      </c>
      <c r="G138" s="186" t="s">
        <v>184</v>
      </c>
      <c r="H138" s="146" t="str">
        <f t="shared" si="25"/>
        <v>REDOVNA DJELATNOST SVEUČILIŠTA U OSIJEKU (IZ EVIDENCIJSKIH PRIHODA)</v>
      </c>
      <c r="I138" s="283">
        <v>875</v>
      </c>
      <c r="J138" s="283">
        <v>875</v>
      </c>
      <c r="K138" s="283">
        <v>875</v>
      </c>
      <c r="M138" s="141" t="str">
        <f t="shared" si="26"/>
        <v>381</v>
      </c>
      <c r="N138" s="141" t="str">
        <f t="shared" si="27"/>
        <v>38</v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>08006</v>
      </c>
      <c r="B139" s="145" t="str">
        <f>IF(C139="","",VLOOKUP('Opći dio'!$C$3,'Opći dio'!$L$6:$U$136,9,FALSE))</f>
        <v>Sveučilišta i veleučilišta u Republici Hrvatskoj</v>
      </c>
      <c r="C139" s="151">
        <v>43</v>
      </c>
      <c r="D139" s="146" t="str">
        <f t="shared" si="23"/>
        <v>Ostali prihodi za posebne namjene</v>
      </c>
      <c r="E139" s="287">
        <v>3812</v>
      </c>
      <c r="F139" s="146" t="str">
        <f t="shared" si="24"/>
        <v>Tekuće donacije u naravi</v>
      </c>
      <c r="G139" s="186" t="s">
        <v>184</v>
      </c>
      <c r="H139" s="146" t="str">
        <f t="shared" si="25"/>
        <v>REDOVNA DJELATNOST SVEUČILIŠTA U OSIJEKU (IZ EVIDENCIJSKIH PRIHODA)</v>
      </c>
      <c r="I139" s="283">
        <v>0</v>
      </c>
      <c r="J139" s="283">
        <v>0</v>
      </c>
      <c r="K139" s="283">
        <v>0</v>
      </c>
      <c r="M139" s="141" t="str">
        <f t="shared" si="26"/>
        <v>381</v>
      </c>
      <c r="N139" s="141" t="str">
        <f t="shared" si="27"/>
        <v>38</v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>08006</v>
      </c>
      <c r="B140" s="145" t="str">
        <f>IF(C140="","",VLOOKUP('Opći dio'!$C$3,'Opći dio'!$L$6:$U$136,9,FALSE))</f>
        <v>Sveučilišta i veleučilišta u Republici Hrvatskoj</v>
      </c>
      <c r="C140" s="151">
        <v>43</v>
      </c>
      <c r="D140" s="146" t="str">
        <f t="shared" si="23"/>
        <v>Ostali prihodi za posebne namjene</v>
      </c>
      <c r="E140" s="287">
        <v>4123</v>
      </c>
      <c r="F140" s="146" t="str">
        <f t="shared" si="24"/>
        <v>Licence</v>
      </c>
      <c r="G140" s="186" t="s">
        <v>184</v>
      </c>
      <c r="H140" s="146" t="str">
        <f t="shared" si="25"/>
        <v>REDOVNA DJELATNOST SVEUČILIŠTA U OSIJEKU (IZ EVIDENCIJSKIH PRIHODA)</v>
      </c>
      <c r="I140" s="283">
        <v>0</v>
      </c>
      <c r="J140" s="283">
        <v>0</v>
      </c>
      <c r="K140" s="283">
        <v>0</v>
      </c>
      <c r="M140" s="141" t="str">
        <f t="shared" si="26"/>
        <v>412</v>
      </c>
      <c r="N140" s="141" t="str">
        <f t="shared" si="27"/>
        <v>41</v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>08006</v>
      </c>
      <c r="B141" s="145" t="str">
        <f>IF(C141="","",VLOOKUP('Opći dio'!$C$3,'Opći dio'!$L$6:$U$136,9,FALSE))</f>
        <v>Sveučilišta i veleučilišta u Republici Hrvatskoj</v>
      </c>
      <c r="C141" s="151">
        <v>43</v>
      </c>
      <c r="D141" s="146" t="str">
        <f t="shared" si="23"/>
        <v>Ostali prihodi za posebne namjene</v>
      </c>
      <c r="E141" s="287">
        <v>4124</v>
      </c>
      <c r="F141" s="146" t="str">
        <f t="shared" si="24"/>
        <v>Ostala prava</v>
      </c>
      <c r="G141" s="186" t="s">
        <v>184</v>
      </c>
      <c r="H141" s="146" t="str">
        <f t="shared" si="25"/>
        <v>REDOVNA DJELATNOST SVEUČILIŠTA U OSIJEKU (IZ EVIDENCIJSKIH PRIHODA)</v>
      </c>
      <c r="I141" s="283">
        <v>115000</v>
      </c>
      <c r="J141" s="283">
        <v>0</v>
      </c>
      <c r="K141" s="283">
        <v>0</v>
      </c>
      <c r="M141" s="141" t="str">
        <f t="shared" si="26"/>
        <v>412</v>
      </c>
      <c r="N141" s="141" t="str">
        <f t="shared" si="27"/>
        <v>41</v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>08006</v>
      </c>
      <c r="B142" s="145" t="str">
        <f>IF(C142="","",VLOOKUP('Opći dio'!$C$3,'Opći dio'!$L$6:$U$136,9,FALSE))</f>
        <v>Sveučilišta i veleučilišta u Republici Hrvatskoj</v>
      </c>
      <c r="C142" s="151">
        <v>43</v>
      </c>
      <c r="D142" s="146" t="str">
        <f t="shared" si="23"/>
        <v>Ostali prihodi za posebne namjene</v>
      </c>
      <c r="E142" s="287">
        <v>4212</v>
      </c>
      <c r="F142" s="146" t="str">
        <f t="shared" si="24"/>
        <v>Poslovni objekti</v>
      </c>
      <c r="G142" s="186" t="s">
        <v>184</v>
      </c>
      <c r="H142" s="146" t="str">
        <f t="shared" si="25"/>
        <v>REDOVNA DJELATNOST SVEUČILIŠTA U OSIJEKU (IZ EVIDENCIJSKIH PRIHODA)</v>
      </c>
      <c r="I142" s="283">
        <v>3000000</v>
      </c>
      <c r="J142" s="283">
        <v>0</v>
      </c>
      <c r="K142" s="283">
        <v>0</v>
      </c>
      <c r="M142" s="141" t="str">
        <f t="shared" si="26"/>
        <v>421</v>
      </c>
      <c r="N142" s="141" t="str">
        <f t="shared" si="27"/>
        <v>42</v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>08006</v>
      </c>
      <c r="B143" s="145" t="str">
        <f>IF(C143="","",VLOOKUP('Opći dio'!$C$3,'Opći dio'!$L$6:$U$136,9,FALSE))</f>
        <v>Sveučilišta i veleučilišta u Republici Hrvatskoj</v>
      </c>
      <c r="C143" s="151">
        <v>43</v>
      </c>
      <c r="D143" s="146" t="str">
        <f t="shared" si="23"/>
        <v>Ostali prihodi za posebne namjene</v>
      </c>
      <c r="E143" s="287">
        <v>4221</v>
      </c>
      <c r="F143" s="146" t="str">
        <f t="shared" si="24"/>
        <v>Uredska oprema i namještaj</v>
      </c>
      <c r="G143" s="186" t="s">
        <v>184</v>
      </c>
      <c r="H143" s="146" t="str">
        <f t="shared" si="25"/>
        <v>REDOVNA DJELATNOST SVEUČILIŠTA U OSIJEKU (IZ EVIDENCIJSKIH PRIHODA)</v>
      </c>
      <c r="I143" s="283">
        <v>250000</v>
      </c>
      <c r="J143" s="283">
        <v>252495</v>
      </c>
      <c r="K143" s="283">
        <v>253471</v>
      </c>
      <c r="M143" s="141" t="str">
        <f t="shared" si="26"/>
        <v>422</v>
      </c>
      <c r="N143" s="141" t="str">
        <f t="shared" si="27"/>
        <v>42</v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>08006</v>
      </c>
      <c r="B144" s="145" t="str">
        <f>IF(C144="","",VLOOKUP('Opći dio'!$C$3,'Opći dio'!$L$6:$U$136,9,FALSE))</f>
        <v>Sveučilišta i veleučilišta u Republici Hrvatskoj</v>
      </c>
      <c r="C144" s="151">
        <v>43</v>
      </c>
      <c r="D144" s="146" t="str">
        <f t="shared" si="23"/>
        <v>Ostali prihodi za posebne namjene</v>
      </c>
      <c r="E144" s="287">
        <v>4222</v>
      </c>
      <c r="F144" s="146" t="str">
        <f t="shared" si="24"/>
        <v>Komunikacijska oprema</v>
      </c>
      <c r="G144" s="186" t="s">
        <v>184</v>
      </c>
      <c r="H144" s="146" t="str">
        <f t="shared" si="25"/>
        <v>REDOVNA DJELATNOST SVEUČILIŠTA U OSIJEKU (IZ EVIDENCIJSKIH PRIHODA)</v>
      </c>
      <c r="I144" s="283">
        <v>0</v>
      </c>
      <c r="J144" s="283">
        <v>0</v>
      </c>
      <c r="K144" s="283">
        <v>0</v>
      </c>
      <c r="M144" s="141" t="str">
        <f t="shared" si="26"/>
        <v>422</v>
      </c>
      <c r="N144" s="141" t="str">
        <f t="shared" si="27"/>
        <v>42</v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>08006</v>
      </c>
      <c r="B145" s="145" t="str">
        <f>IF(C145="","",VLOOKUP('Opći dio'!$C$3,'Opći dio'!$L$6:$U$136,9,FALSE))</f>
        <v>Sveučilišta i veleučilišta u Republici Hrvatskoj</v>
      </c>
      <c r="C145" s="151">
        <v>43</v>
      </c>
      <c r="D145" s="146" t="str">
        <f t="shared" si="23"/>
        <v>Ostali prihodi za posebne namjene</v>
      </c>
      <c r="E145" s="287">
        <v>4223</v>
      </c>
      <c r="F145" s="146" t="str">
        <f t="shared" si="24"/>
        <v>Oprema za održavanje i zaštitu</v>
      </c>
      <c r="G145" s="186" t="s">
        <v>184</v>
      </c>
      <c r="H145" s="146" t="str">
        <f t="shared" si="25"/>
        <v>REDOVNA DJELATNOST SVEUČILIŠTA U OSIJEKU (IZ EVIDENCIJSKIH PRIHODA)</v>
      </c>
      <c r="I145" s="283">
        <v>0</v>
      </c>
      <c r="J145" s="283">
        <v>0</v>
      </c>
      <c r="K145" s="283">
        <v>0</v>
      </c>
      <c r="M145" s="141" t="str">
        <f t="shared" si="26"/>
        <v>422</v>
      </c>
      <c r="N145" s="141" t="str">
        <f t="shared" si="27"/>
        <v>42</v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>08006</v>
      </c>
      <c r="B146" s="145" t="str">
        <f>IF(C146="","",VLOOKUP('Opći dio'!$C$3,'Opći dio'!$L$6:$U$136,9,FALSE))</f>
        <v>Sveučilišta i veleučilišta u Republici Hrvatskoj</v>
      </c>
      <c r="C146" s="151">
        <v>43</v>
      </c>
      <c r="D146" s="146" t="str">
        <f t="shared" si="23"/>
        <v>Ostali prihodi za posebne namjene</v>
      </c>
      <c r="E146" s="287">
        <v>4224</v>
      </c>
      <c r="F146" s="146" t="str">
        <f t="shared" si="24"/>
        <v>Medicinska i laboratorijska oprema</v>
      </c>
      <c r="G146" s="186" t="s">
        <v>184</v>
      </c>
      <c r="H146" s="146" t="str">
        <f t="shared" si="25"/>
        <v>REDOVNA DJELATNOST SVEUČILIŠTA U OSIJEKU (IZ EVIDENCIJSKIH PRIHODA)</v>
      </c>
      <c r="I146" s="283">
        <v>115000</v>
      </c>
      <c r="J146" s="283">
        <v>115820</v>
      </c>
      <c r="K146" s="283">
        <v>116183</v>
      </c>
      <c r="M146" s="141" t="str">
        <f t="shared" si="26"/>
        <v>422</v>
      </c>
      <c r="N146" s="141" t="str">
        <f t="shared" si="27"/>
        <v>42</v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>08006</v>
      </c>
      <c r="B147" s="145" t="str">
        <f>IF(C147="","",VLOOKUP('Opći dio'!$C$3,'Opći dio'!$L$6:$U$136,9,FALSE))</f>
        <v>Sveučilišta i veleučilišta u Republici Hrvatskoj</v>
      </c>
      <c r="C147" s="151">
        <v>43</v>
      </c>
      <c r="D147" s="146" t="str">
        <f t="shared" si="23"/>
        <v>Ostali prihodi za posebne namjene</v>
      </c>
      <c r="E147" s="287">
        <v>4225</v>
      </c>
      <c r="F147" s="146" t="str">
        <f t="shared" si="24"/>
        <v>Instrumenti, uređaji i strojevi</v>
      </c>
      <c r="G147" s="186" t="s">
        <v>184</v>
      </c>
      <c r="H147" s="146" t="str">
        <f t="shared" si="25"/>
        <v>REDOVNA DJELATNOST SVEUČILIŠTA U OSIJEKU (IZ EVIDENCIJSKIH PRIHODA)</v>
      </c>
      <c r="I147" s="283">
        <v>0</v>
      </c>
      <c r="J147" s="283">
        <v>0</v>
      </c>
      <c r="K147" s="283">
        <v>0</v>
      </c>
      <c r="M147" s="141" t="str">
        <f t="shared" si="26"/>
        <v>422</v>
      </c>
      <c r="N147" s="141" t="str">
        <f t="shared" si="27"/>
        <v>42</v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>08006</v>
      </c>
      <c r="B148" s="145" t="str">
        <f>IF(C148="","",VLOOKUP('Opći dio'!$C$3,'Opći dio'!$L$6:$U$136,9,FALSE))</f>
        <v>Sveučilišta i veleučilišta u Republici Hrvatskoj</v>
      </c>
      <c r="C148" s="151">
        <v>43</v>
      </c>
      <c r="D148" s="146" t="str">
        <f t="shared" si="23"/>
        <v>Ostali prihodi za posebne namjene</v>
      </c>
      <c r="E148" s="287">
        <v>4226</v>
      </c>
      <c r="F148" s="146" t="str">
        <f t="shared" si="24"/>
        <v>Sportska i glazbena oprema</v>
      </c>
      <c r="G148" s="186" t="s">
        <v>184</v>
      </c>
      <c r="H148" s="146" t="str">
        <f t="shared" si="25"/>
        <v>REDOVNA DJELATNOST SVEUČILIŠTA U OSIJEKU (IZ EVIDENCIJSKIH PRIHODA)</v>
      </c>
      <c r="I148" s="283">
        <v>0</v>
      </c>
      <c r="J148" s="283">
        <v>0</v>
      </c>
      <c r="K148" s="283">
        <v>0</v>
      </c>
      <c r="M148" s="141" t="str">
        <f t="shared" si="26"/>
        <v>422</v>
      </c>
      <c r="N148" s="141" t="str">
        <f t="shared" si="27"/>
        <v>42</v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>08006</v>
      </c>
      <c r="B149" s="145" t="str">
        <f>IF(C149="","",VLOOKUP('Opći dio'!$C$3,'Opći dio'!$L$6:$U$136,9,FALSE))</f>
        <v>Sveučilišta i veleučilišta u Republici Hrvatskoj</v>
      </c>
      <c r="C149" s="151">
        <v>43</v>
      </c>
      <c r="D149" s="146" t="str">
        <f t="shared" si="23"/>
        <v>Ostali prihodi za posebne namjene</v>
      </c>
      <c r="E149" s="287">
        <v>4227</v>
      </c>
      <c r="F149" s="146" t="str">
        <f t="shared" si="24"/>
        <v>Uređaji, strojevi i oprema za ostale namjene</v>
      </c>
      <c r="G149" s="186" t="s">
        <v>184</v>
      </c>
      <c r="H149" s="146" t="str">
        <f t="shared" si="25"/>
        <v>REDOVNA DJELATNOST SVEUČILIŠTA U OSIJEKU (IZ EVIDENCIJSKIH PRIHODA)</v>
      </c>
      <c r="I149" s="283">
        <v>30000</v>
      </c>
      <c r="J149" s="283">
        <v>30000</v>
      </c>
      <c r="K149" s="283">
        <v>30000</v>
      </c>
      <c r="M149" s="141" t="str">
        <f t="shared" si="26"/>
        <v>422</v>
      </c>
      <c r="N149" s="141" t="str">
        <f t="shared" si="27"/>
        <v>42</v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>08006</v>
      </c>
      <c r="B150" s="145" t="str">
        <f>IF(C150="","",VLOOKUP('Opći dio'!$C$3,'Opći dio'!$L$6:$U$136,9,FALSE))</f>
        <v>Sveučilišta i veleučilišta u Republici Hrvatskoj</v>
      </c>
      <c r="C150" s="151">
        <v>43</v>
      </c>
      <c r="D150" s="146" t="str">
        <f t="shared" si="23"/>
        <v>Ostali prihodi za posebne namjene</v>
      </c>
      <c r="E150" s="287">
        <v>4231</v>
      </c>
      <c r="F150" s="146" t="str">
        <f t="shared" si="24"/>
        <v>Prijevozna sredstva u cestovnom prometu</v>
      </c>
      <c r="G150" s="186" t="s">
        <v>184</v>
      </c>
      <c r="H150" s="146" t="str">
        <f t="shared" si="25"/>
        <v>REDOVNA DJELATNOST SVEUČILIŠTA U OSIJEKU (IZ EVIDENCIJSKIH PRIHODA)</v>
      </c>
      <c r="I150" s="283">
        <v>0</v>
      </c>
      <c r="J150" s="283">
        <v>0</v>
      </c>
      <c r="K150" s="283">
        <v>0</v>
      </c>
      <c r="M150" s="141" t="str">
        <f t="shared" si="26"/>
        <v>423</v>
      </c>
      <c r="N150" s="141" t="str">
        <f t="shared" si="27"/>
        <v>42</v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>08006</v>
      </c>
      <c r="B151" s="145" t="str">
        <f>IF(C151="","",VLOOKUP('Opći dio'!$C$3,'Opći dio'!$L$6:$U$136,9,FALSE))</f>
        <v>Sveučilišta i veleučilišta u Republici Hrvatskoj</v>
      </c>
      <c r="C151" s="151">
        <v>43</v>
      </c>
      <c r="D151" s="146" t="str">
        <f t="shared" si="23"/>
        <v>Ostali prihodi za posebne namjene</v>
      </c>
      <c r="E151" s="287">
        <v>4241</v>
      </c>
      <c r="F151" s="146" t="str">
        <f t="shared" si="24"/>
        <v>Knjige</v>
      </c>
      <c r="G151" s="186" t="s">
        <v>184</v>
      </c>
      <c r="H151" s="146" t="str">
        <f t="shared" si="25"/>
        <v>REDOVNA DJELATNOST SVEUČILIŠTA U OSIJEKU (IZ EVIDENCIJSKIH PRIHODA)</v>
      </c>
      <c r="I151" s="283">
        <v>19500</v>
      </c>
      <c r="J151" s="283">
        <v>19595</v>
      </c>
      <c r="K151" s="283">
        <v>19631</v>
      </c>
      <c r="M151" s="141" t="str">
        <f t="shared" si="26"/>
        <v>424</v>
      </c>
      <c r="N151" s="141" t="str">
        <f t="shared" si="27"/>
        <v>42</v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>08006</v>
      </c>
      <c r="B152" s="145" t="str">
        <f>IF(C152="","",VLOOKUP('Opći dio'!$C$3,'Opći dio'!$L$6:$U$136,9,FALSE))</f>
        <v>Sveučilišta i veleučilišta u Republici Hrvatskoj</v>
      </c>
      <c r="C152" s="151">
        <v>43</v>
      </c>
      <c r="D152" s="146" t="str">
        <f t="shared" si="23"/>
        <v>Ostali prihodi za posebne namjene</v>
      </c>
      <c r="E152" s="287">
        <v>4262</v>
      </c>
      <c r="F152" s="146" t="str">
        <f t="shared" si="24"/>
        <v>Ulaganja u računalne programe</v>
      </c>
      <c r="G152" s="186" t="s">
        <v>184</v>
      </c>
      <c r="H152" s="146" t="str">
        <f t="shared" si="25"/>
        <v>REDOVNA DJELATNOST SVEUČILIŠTA U OSIJEKU (IZ EVIDENCIJSKIH PRIHODA)</v>
      </c>
      <c r="I152" s="283">
        <v>0</v>
      </c>
      <c r="J152" s="283">
        <v>0</v>
      </c>
      <c r="K152" s="283">
        <v>0</v>
      </c>
      <c r="M152" s="141" t="str">
        <f t="shared" si="26"/>
        <v>426</v>
      </c>
      <c r="N152" s="141" t="str">
        <f t="shared" si="27"/>
        <v>42</v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>08006</v>
      </c>
      <c r="B153" s="145" t="str">
        <f>IF(C153="","",VLOOKUP('Opći dio'!$C$3,'Opći dio'!$L$6:$U$136,9,FALSE))</f>
        <v>Sveučilišta i veleučilišta u Republici Hrvatskoj</v>
      </c>
      <c r="C153" s="151">
        <v>43</v>
      </c>
      <c r="D153" s="146" t="str">
        <f t="shared" si="23"/>
        <v>Ostali prihodi za posebne namjene</v>
      </c>
      <c r="E153" s="296">
        <v>4511</v>
      </c>
      <c r="F153" s="146" t="str">
        <f t="shared" si="24"/>
        <v>Dodatna ulaganja na građevinskim objektima</v>
      </c>
      <c r="G153" s="186" t="s">
        <v>184</v>
      </c>
      <c r="H153" s="146" t="str">
        <f t="shared" si="25"/>
        <v>REDOVNA DJELATNOST SVEUČILIŠTA U OSIJEKU (IZ EVIDENCIJSKIH PRIHODA)</v>
      </c>
      <c r="I153" s="283">
        <v>1250000</v>
      </c>
      <c r="J153" s="283">
        <v>1250000</v>
      </c>
      <c r="K153" s="283">
        <v>1000000</v>
      </c>
      <c r="M153" s="141" t="str">
        <f t="shared" si="26"/>
        <v>451</v>
      </c>
      <c r="N153" s="141" t="str">
        <f t="shared" si="27"/>
        <v>45</v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>08006</v>
      </c>
      <c r="B154" s="145" t="str">
        <f>IF(C154="","",VLOOKUP('Opći dio'!$C$3,'Opći dio'!$L$6:$U$136,9,FALSE))</f>
        <v>Sveučilišta i veleučilišta u Republici Hrvatskoj</v>
      </c>
      <c r="C154" s="151">
        <v>61</v>
      </c>
      <c r="D154" s="146" t="str">
        <f t="shared" si="23"/>
        <v>Donacije</v>
      </c>
      <c r="E154" s="295">
        <v>3111</v>
      </c>
      <c r="F154" s="146" t="str">
        <f t="shared" si="24"/>
        <v>Plaće za redovan rad</v>
      </c>
      <c r="G154" s="186" t="s">
        <v>184</v>
      </c>
      <c r="H154" s="146" t="str">
        <f t="shared" si="25"/>
        <v>REDOVNA DJELATNOST SVEUČILIŠTA U OSIJEKU (IZ EVIDENCIJSKIH PRIHODA)</v>
      </c>
      <c r="I154" s="283">
        <v>295246</v>
      </c>
      <c r="J154" s="283">
        <v>295246</v>
      </c>
      <c r="K154" s="283">
        <v>129573</v>
      </c>
      <c r="M154" s="141" t="str">
        <f t="shared" si="26"/>
        <v>311</v>
      </c>
      <c r="N154" s="141" t="str">
        <f t="shared" si="27"/>
        <v>31</v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>08006</v>
      </c>
      <c r="B155" s="145" t="str">
        <f>IF(C155="","",VLOOKUP('Opći dio'!$C$3,'Opći dio'!$L$6:$U$136,9,FALSE))</f>
        <v>Sveučilišta i veleučilišta u Republici Hrvatskoj</v>
      </c>
      <c r="C155" s="151">
        <v>61</v>
      </c>
      <c r="D155" s="146" t="str">
        <f t="shared" si="23"/>
        <v>Donacije</v>
      </c>
      <c r="E155" s="287">
        <v>3121</v>
      </c>
      <c r="F155" s="146" t="str">
        <f t="shared" si="24"/>
        <v>Ostali rashodi za zaposlene</v>
      </c>
      <c r="G155" s="186" t="s">
        <v>184</v>
      </c>
      <c r="H155" s="146" t="str">
        <f t="shared" si="25"/>
        <v>REDOVNA DJELATNOST SVEUČILIŠTA U OSIJEKU (IZ EVIDENCIJSKIH PRIHODA)</v>
      </c>
      <c r="I155" s="283">
        <v>6000</v>
      </c>
      <c r="J155" s="283">
        <v>6000</v>
      </c>
      <c r="K155" s="283">
        <v>3000</v>
      </c>
      <c r="M155" s="141" t="str">
        <f t="shared" si="26"/>
        <v>312</v>
      </c>
      <c r="N155" s="141" t="str">
        <f t="shared" si="27"/>
        <v>31</v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>08006</v>
      </c>
      <c r="B156" s="145" t="str">
        <f>IF(C156="","",VLOOKUP('Opći dio'!$C$3,'Opći dio'!$L$6:$U$136,9,FALSE))</f>
        <v>Sveučilišta i veleučilišta u Republici Hrvatskoj</v>
      </c>
      <c r="C156" s="151">
        <v>61</v>
      </c>
      <c r="D156" s="146" t="str">
        <f t="shared" si="23"/>
        <v>Donacije</v>
      </c>
      <c r="E156" s="287">
        <v>3132</v>
      </c>
      <c r="F156" s="146" t="str">
        <f t="shared" si="24"/>
        <v>Doprinosi za obvezno zdravstveno osiguranje</v>
      </c>
      <c r="G156" s="186" t="s">
        <v>184</v>
      </c>
      <c r="H156" s="146" t="str">
        <f t="shared" si="25"/>
        <v>REDOVNA DJELATNOST SVEUČILIŠTA U OSIJEKU (IZ EVIDENCIJSKIH PRIHODA)</v>
      </c>
      <c r="I156" s="283">
        <v>0</v>
      </c>
      <c r="J156" s="283">
        <v>0</v>
      </c>
      <c r="K156" s="283">
        <v>0</v>
      </c>
      <c r="M156" s="141" t="str">
        <f t="shared" si="26"/>
        <v>313</v>
      </c>
      <c r="N156" s="141" t="str">
        <f t="shared" si="27"/>
        <v>31</v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>08006</v>
      </c>
      <c r="B157" s="145" t="str">
        <f>IF(C157="","",VLOOKUP('Opći dio'!$C$3,'Opći dio'!$L$6:$U$136,9,FALSE))</f>
        <v>Sveučilišta i veleučilišta u Republici Hrvatskoj</v>
      </c>
      <c r="C157" s="151">
        <v>61</v>
      </c>
      <c r="D157" s="146" t="str">
        <f t="shared" si="23"/>
        <v>Donacije</v>
      </c>
      <c r="E157" s="287">
        <v>3211</v>
      </c>
      <c r="F157" s="146" t="str">
        <f t="shared" si="24"/>
        <v>Službena putovanja</v>
      </c>
      <c r="G157" s="186" t="s">
        <v>184</v>
      </c>
      <c r="H157" s="146" t="str">
        <f t="shared" si="25"/>
        <v>REDOVNA DJELATNOST SVEUČILIŠTA U OSIJEKU (IZ EVIDENCIJSKIH PRIHODA)</v>
      </c>
      <c r="I157" s="283">
        <v>0</v>
      </c>
      <c r="J157" s="283">
        <v>0</v>
      </c>
      <c r="K157" s="283">
        <v>68700</v>
      </c>
      <c r="M157" s="141" t="str">
        <f t="shared" si="26"/>
        <v>321</v>
      </c>
      <c r="N157" s="141" t="str">
        <f t="shared" si="27"/>
        <v>32</v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>08006</v>
      </c>
      <c r="B158" s="145" t="str">
        <f>IF(C158="","",VLOOKUP('Opći dio'!$C$3,'Opći dio'!$L$6:$U$136,9,FALSE))</f>
        <v>Sveučilišta i veleučilišta u Republici Hrvatskoj</v>
      </c>
      <c r="C158" s="151">
        <v>61</v>
      </c>
      <c r="D158" s="146" t="str">
        <f t="shared" si="23"/>
        <v>Donacije</v>
      </c>
      <c r="E158" s="287">
        <v>3212</v>
      </c>
      <c r="F158" s="146" t="str">
        <f t="shared" si="24"/>
        <v>Naknade za prijevoz, za rad na terenu i odvojeni život</v>
      </c>
      <c r="G158" s="186" t="s">
        <v>184</v>
      </c>
      <c r="H158" s="146" t="str">
        <f t="shared" si="25"/>
        <v>REDOVNA DJELATNOST SVEUČILIŠTA U OSIJEKU (IZ EVIDENCIJSKIH PRIHODA)</v>
      </c>
      <c r="I158" s="283">
        <v>5500</v>
      </c>
      <c r="J158" s="283">
        <v>5500</v>
      </c>
      <c r="K158" s="283">
        <v>5500</v>
      </c>
      <c r="M158" s="141" t="str">
        <f t="shared" si="26"/>
        <v>321</v>
      </c>
      <c r="N158" s="141" t="str">
        <f t="shared" si="27"/>
        <v>32</v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>08006</v>
      </c>
      <c r="B159" s="145" t="str">
        <f>IF(C159="","",VLOOKUP('Opći dio'!$C$3,'Opći dio'!$L$6:$U$136,9,FALSE))</f>
        <v>Sveučilišta i veleučilišta u Republici Hrvatskoj</v>
      </c>
      <c r="C159" s="151">
        <v>61</v>
      </c>
      <c r="D159" s="146" t="str">
        <f t="shared" si="23"/>
        <v>Donacije</v>
      </c>
      <c r="E159" s="287">
        <v>3213</v>
      </c>
      <c r="F159" s="146" t="str">
        <f t="shared" si="24"/>
        <v>Stručno usavršavanje zaposlenika</v>
      </c>
      <c r="G159" s="186" t="s">
        <v>184</v>
      </c>
      <c r="H159" s="146" t="str">
        <f t="shared" si="25"/>
        <v>REDOVNA DJELATNOST SVEUČILIŠTA U OSIJEKU (IZ EVIDENCIJSKIH PRIHODA)</v>
      </c>
      <c r="I159" s="283">
        <v>12500</v>
      </c>
      <c r="J159" s="283">
        <v>8500</v>
      </c>
      <c r="K159" s="283">
        <v>15500</v>
      </c>
      <c r="M159" s="141" t="str">
        <f t="shared" si="26"/>
        <v>321</v>
      </c>
      <c r="N159" s="141" t="str">
        <f t="shared" si="27"/>
        <v>32</v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>08006</v>
      </c>
      <c r="B160" s="145" t="str">
        <f>IF(C160="","",VLOOKUP('Opći dio'!$C$3,'Opći dio'!$L$6:$U$136,9,FALSE))</f>
        <v>Sveučilišta i veleučilišta u Republici Hrvatskoj</v>
      </c>
      <c r="C160" s="151">
        <v>61</v>
      </c>
      <c r="D160" s="146" t="str">
        <f t="shared" si="23"/>
        <v>Donacije</v>
      </c>
      <c r="E160" s="287">
        <v>3221</v>
      </c>
      <c r="F160" s="146" t="str">
        <f t="shared" si="24"/>
        <v>Uredski materijal i ostali materijalni rashodi</v>
      </c>
      <c r="G160" s="186" t="s">
        <v>184</v>
      </c>
      <c r="H160" s="146" t="str">
        <f t="shared" si="25"/>
        <v>REDOVNA DJELATNOST SVEUČILIŠTA U OSIJEKU (IZ EVIDENCIJSKIH PRIHODA)</v>
      </c>
      <c r="I160" s="283">
        <v>40000</v>
      </c>
      <c r="J160" s="283">
        <v>35000</v>
      </c>
      <c r="K160" s="283">
        <v>25000</v>
      </c>
      <c r="M160" s="141" t="str">
        <f t="shared" si="26"/>
        <v>322</v>
      </c>
      <c r="N160" s="141" t="str">
        <f t="shared" si="27"/>
        <v>32</v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>08006</v>
      </c>
      <c r="B161" s="145" t="str">
        <f>IF(C161="","",VLOOKUP('Opći dio'!$C$3,'Opći dio'!$L$6:$U$136,9,FALSE))</f>
        <v>Sveučilišta i veleučilišta u Republici Hrvatskoj</v>
      </c>
      <c r="C161" s="151">
        <v>61</v>
      </c>
      <c r="D161" s="146" t="str">
        <f t="shared" si="23"/>
        <v>Donacije</v>
      </c>
      <c r="E161" s="287">
        <v>3222</v>
      </c>
      <c r="F161" s="146" t="str">
        <f t="shared" si="24"/>
        <v>Materijal i sirovine</v>
      </c>
      <c r="G161" s="186" t="s">
        <v>184</v>
      </c>
      <c r="H161" s="146" t="str">
        <f t="shared" si="25"/>
        <v>REDOVNA DJELATNOST SVEUČILIŠTA U OSIJEKU (IZ EVIDENCIJSKIH PRIHODA)</v>
      </c>
      <c r="I161" s="283">
        <v>0</v>
      </c>
      <c r="J161" s="283">
        <v>0</v>
      </c>
      <c r="K161" s="283">
        <v>0</v>
      </c>
      <c r="M161" s="141" t="str">
        <f t="shared" si="26"/>
        <v>322</v>
      </c>
      <c r="N161" s="141" t="str">
        <f t="shared" si="27"/>
        <v>32</v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>08006</v>
      </c>
      <c r="B162" s="145" t="str">
        <f>IF(C162="","",VLOOKUP('Opći dio'!$C$3,'Opći dio'!$L$6:$U$136,9,FALSE))</f>
        <v>Sveučilišta i veleučilišta u Republici Hrvatskoj</v>
      </c>
      <c r="C162" s="151">
        <v>61</v>
      </c>
      <c r="D162" s="146" t="str">
        <f t="shared" si="23"/>
        <v>Donacije</v>
      </c>
      <c r="E162" s="287">
        <v>3223</v>
      </c>
      <c r="F162" s="146" t="str">
        <f t="shared" si="24"/>
        <v>Energija</v>
      </c>
      <c r="G162" s="186" t="s">
        <v>184</v>
      </c>
      <c r="H162" s="146" t="str">
        <f t="shared" si="25"/>
        <v>REDOVNA DJELATNOST SVEUČILIŠTA U OSIJEKU (IZ EVIDENCIJSKIH PRIHODA)</v>
      </c>
      <c r="I162" s="283">
        <v>0</v>
      </c>
      <c r="J162" s="283">
        <v>0</v>
      </c>
      <c r="K162" s="283">
        <v>0</v>
      </c>
      <c r="M162" s="141" t="str">
        <f t="shared" si="26"/>
        <v>322</v>
      </c>
      <c r="N162" s="141" t="str">
        <f t="shared" si="27"/>
        <v>32</v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>08006</v>
      </c>
      <c r="B163" s="145" t="str">
        <f>IF(C163="","",VLOOKUP('Opći dio'!$C$3,'Opći dio'!$L$6:$U$136,9,FALSE))</f>
        <v>Sveučilišta i veleučilišta u Republici Hrvatskoj</v>
      </c>
      <c r="C163" s="151">
        <v>61</v>
      </c>
      <c r="D163" s="146" t="str">
        <f t="shared" si="23"/>
        <v>Donacije</v>
      </c>
      <c r="E163" s="287">
        <v>3224</v>
      </c>
      <c r="F163" s="146" t="str">
        <f t="shared" si="24"/>
        <v>Materijal i dijelovi za tekuće i investicijsko održavanje</v>
      </c>
      <c r="G163" s="186" t="s">
        <v>184</v>
      </c>
      <c r="H163" s="146" t="str">
        <f t="shared" si="25"/>
        <v>REDOVNA DJELATNOST SVEUČILIŠTA U OSIJEKU (IZ EVIDENCIJSKIH PRIHODA)</v>
      </c>
      <c r="I163" s="283">
        <v>0</v>
      </c>
      <c r="J163" s="283">
        <v>0</v>
      </c>
      <c r="K163" s="283">
        <v>0</v>
      </c>
      <c r="M163" s="141" t="str">
        <f t="shared" si="26"/>
        <v>322</v>
      </c>
      <c r="N163" s="141" t="str">
        <f t="shared" si="27"/>
        <v>32</v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>08006</v>
      </c>
      <c r="B164" s="145" t="str">
        <f>IF(C164="","",VLOOKUP('Opći dio'!$C$3,'Opći dio'!$L$6:$U$136,9,FALSE))</f>
        <v>Sveučilišta i veleučilišta u Republici Hrvatskoj</v>
      </c>
      <c r="C164" s="151">
        <v>61</v>
      </c>
      <c r="D164" s="146" t="str">
        <f t="shared" si="23"/>
        <v>Donacije</v>
      </c>
      <c r="E164" s="287">
        <v>3225</v>
      </c>
      <c r="F164" s="146" t="str">
        <f t="shared" si="24"/>
        <v>Sitni inventar i auto gume</v>
      </c>
      <c r="G164" s="186" t="s">
        <v>184</v>
      </c>
      <c r="H164" s="146" t="str">
        <f t="shared" si="25"/>
        <v>REDOVNA DJELATNOST SVEUČILIŠTA U OSIJEKU (IZ EVIDENCIJSKIH PRIHODA)</v>
      </c>
      <c r="I164" s="283">
        <v>0</v>
      </c>
      <c r="J164" s="283">
        <v>0</v>
      </c>
      <c r="K164" s="283">
        <v>0</v>
      </c>
      <c r="M164" s="141" t="str">
        <f t="shared" si="26"/>
        <v>322</v>
      </c>
      <c r="N164" s="141" t="str">
        <f t="shared" si="27"/>
        <v>32</v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>08006</v>
      </c>
      <c r="B165" s="145" t="str">
        <f>IF(C165="","",VLOOKUP('Opći dio'!$C$3,'Opći dio'!$L$6:$U$136,9,FALSE))</f>
        <v>Sveučilišta i veleučilišta u Republici Hrvatskoj</v>
      </c>
      <c r="C165" s="151">
        <v>61</v>
      </c>
      <c r="D165" s="146" t="str">
        <f t="shared" si="23"/>
        <v>Donacije</v>
      </c>
      <c r="E165" s="287">
        <v>3231</v>
      </c>
      <c r="F165" s="146" t="str">
        <f t="shared" si="24"/>
        <v>Usluge telefona, pošte i prijevoza</v>
      </c>
      <c r="G165" s="186" t="s">
        <v>184</v>
      </c>
      <c r="H165" s="146" t="str">
        <f t="shared" si="25"/>
        <v>REDOVNA DJELATNOST SVEUČILIŠTA U OSIJEKU (IZ EVIDENCIJSKIH PRIHODA)</v>
      </c>
      <c r="I165" s="283">
        <v>0</v>
      </c>
      <c r="J165" s="283">
        <v>0</v>
      </c>
      <c r="K165" s="283">
        <v>0</v>
      </c>
      <c r="M165" s="141" t="str">
        <f t="shared" si="26"/>
        <v>323</v>
      </c>
      <c r="N165" s="141" t="str">
        <f t="shared" si="27"/>
        <v>32</v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>08006</v>
      </c>
      <c r="B166" s="145" t="str">
        <f>IF(C166="","",VLOOKUP('Opći dio'!$C$3,'Opći dio'!$L$6:$U$136,9,FALSE))</f>
        <v>Sveučilišta i veleučilišta u Republici Hrvatskoj</v>
      </c>
      <c r="C166" s="151">
        <v>61</v>
      </c>
      <c r="D166" s="146" t="str">
        <f t="shared" si="23"/>
        <v>Donacije</v>
      </c>
      <c r="E166" s="287">
        <v>3232</v>
      </c>
      <c r="F166" s="146" t="str">
        <f t="shared" si="24"/>
        <v>Usluge tekućeg i investicijskog održavanja</v>
      </c>
      <c r="G166" s="186" t="s">
        <v>184</v>
      </c>
      <c r="H166" s="146" t="str">
        <f t="shared" si="25"/>
        <v>REDOVNA DJELATNOST SVEUČILIŠTA U OSIJEKU (IZ EVIDENCIJSKIH PRIHODA)</v>
      </c>
      <c r="I166" s="283">
        <v>0</v>
      </c>
      <c r="J166" s="283">
        <v>0</v>
      </c>
      <c r="K166" s="283">
        <v>0</v>
      </c>
      <c r="M166" s="141" t="str">
        <f t="shared" si="26"/>
        <v>323</v>
      </c>
      <c r="N166" s="141" t="str">
        <f t="shared" si="27"/>
        <v>32</v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>08006</v>
      </c>
      <c r="B167" s="145" t="str">
        <f>IF(C167="","",VLOOKUP('Opći dio'!$C$3,'Opći dio'!$L$6:$U$136,9,FALSE))</f>
        <v>Sveučilišta i veleučilišta u Republici Hrvatskoj</v>
      </c>
      <c r="C167" s="151">
        <v>61</v>
      </c>
      <c r="D167" s="146" t="str">
        <f t="shared" si="23"/>
        <v>Donacije</v>
      </c>
      <c r="E167" s="287">
        <v>3233</v>
      </c>
      <c r="F167" s="146" t="str">
        <f t="shared" si="24"/>
        <v>Usluge promidžbe i informiranja</v>
      </c>
      <c r="G167" s="186" t="s">
        <v>184</v>
      </c>
      <c r="H167" s="146" t="str">
        <f t="shared" si="25"/>
        <v>REDOVNA DJELATNOST SVEUČILIŠTA U OSIJEKU (IZ EVIDENCIJSKIH PRIHODA)</v>
      </c>
      <c r="I167" s="283">
        <v>5500</v>
      </c>
      <c r="J167" s="283">
        <v>0</v>
      </c>
      <c r="K167" s="283">
        <v>0</v>
      </c>
      <c r="M167" s="141" t="str">
        <f t="shared" si="26"/>
        <v>323</v>
      </c>
      <c r="N167" s="141" t="str">
        <f t="shared" si="27"/>
        <v>32</v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>08006</v>
      </c>
      <c r="B168" s="145" t="str">
        <f>IF(C168="","",VLOOKUP('Opći dio'!$C$3,'Opći dio'!$L$6:$U$136,9,FALSE))</f>
        <v>Sveučilišta i veleučilišta u Republici Hrvatskoj</v>
      </c>
      <c r="C168" s="151">
        <v>61</v>
      </c>
      <c r="D168" s="146" t="str">
        <f t="shared" si="23"/>
        <v>Donacije</v>
      </c>
      <c r="E168" s="287">
        <v>3235</v>
      </c>
      <c r="F168" s="146" t="str">
        <f t="shared" si="24"/>
        <v>Zakupnine i najamnine</v>
      </c>
      <c r="G168" s="186" t="s">
        <v>184</v>
      </c>
      <c r="H168" s="146" t="str">
        <f t="shared" si="25"/>
        <v>REDOVNA DJELATNOST SVEUČILIŠTA U OSIJEKU (IZ EVIDENCIJSKIH PRIHODA)</v>
      </c>
      <c r="I168" s="283">
        <v>154687</v>
      </c>
      <c r="J168" s="283">
        <v>0</v>
      </c>
      <c r="K168" s="283">
        <v>0</v>
      </c>
      <c r="M168" s="141" t="str">
        <f t="shared" si="26"/>
        <v>323</v>
      </c>
      <c r="N168" s="141" t="str">
        <f t="shared" si="27"/>
        <v>32</v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>08006</v>
      </c>
      <c r="B169" s="145" t="str">
        <f>IF(C169="","",VLOOKUP('Opći dio'!$C$3,'Opći dio'!$L$6:$U$136,9,FALSE))</f>
        <v>Sveučilišta i veleučilišta u Republici Hrvatskoj</v>
      </c>
      <c r="C169" s="151">
        <v>61</v>
      </c>
      <c r="D169" s="146" t="str">
        <f t="shared" si="23"/>
        <v>Donacije</v>
      </c>
      <c r="E169" s="287">
        <v>3237</v>
      </c>
      <c r="F169" s="146" t="str">
        <f t="shared" si="24"/>
        <v>Intelektualne i osobne usluge</v>
      </c>
      <c r="G169" s="186" t="s">
        <v>184</v>
      </c>
      <c r="H169" s="146" t="str">
        <f t="shared" si="25"/>
        <v>REDOVNA DJELATNOST SVEUČILIŠTA U OSIJEKU (IZ EVIDENCIJSKIH PRIHODA)</v>
      </c>
      <c r="I169" s="283">
        <v>25000</v>
      </c>
      <c r="J169" s="283">
        <v>6797</v>
      </c>
      <c r="K169" s="283">
        <v>25000</v>
      </c>
      <c r="M169" s="141" t="str">
        <f t="shared" si="26"/>
        <v>323</v>
      </c>
      <c r="N169" s="141" t="str">
        <f t="shared" si="27"/>
        <v>32</v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>08006</v>
      </c>
      <c r="B170" s="145" t="str">
        <f>IF(C170="","",VLOOKUP('Opći dio'!$C$3,'Opći dio'!$L$6:$U$136,9,FALSE))</f>
        <v>Sveučilišta i veleučilišta u Republici Hrvatskoj</v>
      </c>
      <c r="C170" s="151">
        <v>61</v>
      </c>
      <c r="D170" s="146" t="str">
        <f t="shared" si="23"/>
        <v>Donacije</v>
      </c>
      <c r="E170" s="287">
        <v>3238</v>
      </c>
      <c r="F170" s="146" t="str">
        <f t="shared" si="24"/>
        <v>Računalne usluge</v>
      </c>
      <c r="G170" s="186" t="s">
        <v>184</v>
      </c>
      <c r="H170" s="146" t="str">
        <f t="shared" si="25"/>
        <v>REDOVNA DJELATNOST SVEUČILIŠTA U OSIJEKU (IZ EVIDENCIJSKIH PRIHODA)</v>
      </c>
      <c r="I170" s="283">
        <v>0</v>
      </c>
      <c r="J170" s="283">
        <v>0</v>
      </c>
      <c r="K170" s="283">
        <v>0</v>
      </c>
      <c r="M170" s="141" t="str">
        <f t="shared" si="26"/>
        <v>323</v>
      </c>
      <c r="N170" s="141" t="str">
        <f t="shared" si="27"/>
        <v>32</v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>08006</v>
      </c>
      <c r="B171" s="145" t="str">
        <f>IF(C171="","",VLOOKUP('Opći dio'!$C$3,'Opći dio'!$L$6:$U$136,9,FALSE))</f>
        <v>Sveučilišta i veleučilišta u Republici Hrvatskoj</v>
      </c>
      <c r="C171" s="151">
        <v>61</v>
      </c>
      <c r="D171" s="146" t="str">
        <f t="shared" si="23"/>
        <v>Donacije</v>
      </c>
      <c r="E171" s="287">
        <v>3239</v>
      </c>
      <c r="F171" s="146" t="str">
        <f t="shared" si="24"/>
        <v>Ostale usluge</v>
      </c>
      <c r="G171" s="186" t="s">
        <v>184</v>
      </c>
      <c r="H171" s="146" t="str">
        <f t="shared" si="25"/>
        <v>REDOVNA DJELATNOST SVEUČILIŠTA U OSIJEKU (IZ EVIDENCIJSKIH PRIHODA)</v>
      </c>
      <c r="I171" s="283">
        <v>0</v>
      </c>
      <c r="J171" s="283">
        <v>0</v>
      </c>
      <c r="K171" s="283">
        <v>0</v>
      </c>
      <c r="M171" s="141" t="str">
        <f t="shared" si="26"/>
        <v>323</v>
      </c>
      <c r="N171" s="141" t="str">
        <f t="shared" si="27"/>
        <v>32</v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>08006</v>
      </c>
      <c r="B172" s="145" t="str">
        <f>IF(C172="","",VLOOKUP('Opći dio'!$C$3,'Opći dio'!$L$6:$U$136,9,FALSE))</f>
        <v>Sveučilišta i veleučilišta u Republici Hrvatskoj</v>
      </c>
      <c r="C172" s="151">
        <v>61</v>
      </c>
      <c r="D172" s="146" t="str">
        <f t="shared" si="23"/>
        <v>Donacije</v>
      </c>
      <c r="E172" s="287">
        <v>3241</v>
      </c>
      <c r="F172" s="146" t="str">
        <f t="shared" si="24"/>
        <v>Naknade troškova osobama izvan radnog odnosa</v>
      </c>
      <c r="G172" s="186" t="s">
        <v>184</v>
      </c>
      <c r="H172" s="146" t="str">
        <f t="shared" si="25"/>
        <v>REDOVNA DJELATNOST SVEUČILIŠTA U OSIJEKU (IZ EVIDENCIJSKIH PRIHODA)</v>
      </c>
      <c r="I172" s="283">
        <v>0</v>
      </c>
      <c r="J172" s="283">
        <v>0</v>
      </c>
      <c r="K172" s="283">
        <v>0</v>
      </c>
      <c r="M172" s="141" t="str">
        <f t="shared" si="26"/>
        <v>324</v>
      </c>
      <c r="N172" s="141" t="str">
        <f t="shared" si="27"/>
        <v>32</v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>08006</v>
      </c>
      <c r="B173" s="145" t="str">
        <f>IF(C173="","",VLOOKUP('Opći dio'!$C$3,'Opći dio'!$L$6:$U$136,9,FALSE))</f>
        <v>Sveučilišta i veleučilišta u Republici Hrvatskoj</v>
      </c>
      <c r="C173" s="151">
        <v>61</v>
      </c>
      <c r="D173" s="146" t="str">
        <f t="shared" si="23"/>
        <v>Donacije</v>
      </c>
      <c r="E173" s="287">
        <v>3293</v>
      </c>
      <c r="F173" s="146" t="str">
        <f t="shared" si="24"/>
        <v>Reprezentacija</v>
      </c>
      <c r="G173" s="186" t="s">
        <v>184</v>
      </c>
      <c r="H173" s="146" t="str">
        <f t="shared" si="25"/>
        <v>REDOVNA DJELATNOST SVEUČILIŠTA U OSIJEKU (IZ EVIDENCIJSKIH PRIHODA)</v>
      </c>
      <c r="I173" s="283">
        <v>0</v>
      </c>
      <c r="J173" s="283">
        <v>0</v>
      </c>
      <c r="K173" s="283">
        <v>0</v>
      </c>
      <c r="M173" s="141" t="str">
        <f t="shared" si="26"/>
        <v>329</v>
      </c>
      <c r="N173" s="141" t="str">
        <f t="shared" si="27"/>
        <v>32</v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>08006</v>
      </c>
      <c r="B174" s="145" t="str">
        <f>IF(C174="","",VLOOKUP('Opći dio'!$C$3,'Opći dio'!$L$6:$U$136,9,FALSE))</f>
        <v>Sveučilišta i veleučilišta u Republici Hrvatskoj</v>
      </c>
      <c r="C174" s="151">
        <v>61</v>
      </c>
      <c r="D174" s="146" t="str">
        <f t="shared" si="23"/>
        <v>Donacije</v>
      </c>
      <c r="E174" s="287">
        <v>3299</v>
      </c>
      <c r="F174" s="146" t="str">
        <f t="shared" si="24"/>
        <v>Ostali nespomenuti rashodi poslovanja</v>
      </c>
      <c r="G174" s="186" t="s">
        <v>184</v>
      </c>
      <c r="H174" s="146" t="str">
        <f t="shared" si="25"/>
        <v>REDOVNA DJELATNOST SVEUČILIŠTA U OSIJEKU (IZ EVIDENCIJSKIH PRIHODA)</v>
      </c>
      <c r="I174" s="283">
        <v>4918</v>
      </c>
      <c r="J174" s="283">
        <v>5837</v>
      </c>
      <c r="K174" s="283">
        <v>6629</v>
      </c>
      <c r="M174" s="141" t="str">
        <f t="shared" si="26"/>
        <v>329</v>
      </c>
      <c r="N174" s="141" t="str">
        <f t="shared" si="27"/>
        <v>32</v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>08006</v>
      </c>
      <c r="B175" s="145" t="str">
        <f>IF(C175="","",VLOOKUP('Opći dio'!$C$3,'Opći dio'!$L$6:$U$136,9,FALSE))</f>
        <v>Sveučilišta i veleučilišta u Republici Hrvatskoj</v>
      </c>
      <c r="C175" s="151">
        <v>61</v>
      </c>
      <c r="D175" s="146" t="str">
        <f t="shared" si="23"/>
        <v>Donacije</v>
      </c>
      <c r="E175" s="287">
        <v>3431</v>
      </c>
      <c r="F175" s="146" t="str">
        <f t="shared" si="24"/>
        <v>Bankarske usluge i usluge platnog prometa</v>
      </c>
      <c r="G175" s="186" t="s">
        <v>184</v>
      </c>
      <c r="H175" s="146" t="str">
        <f t="shared" si="25"/>
        <v>REDOVNA DJELATNOST SVEUČILIŠTA U OSIJEKU (IZ EVIDENCIJSKIH PRIHODA)</v>
      </c>
      <c r="I175" s="283">
        <v>0</v>
      </c>
      <c r="J175" s="283">
        <v>0</v>
      </c>
      <c r="K175" s="283">
        <v>0</v>
      </c>
      <c r="M175" s="141" t="str">
        <f t="shared" si="26"/>
        <v>343</v>
      </c>
      <c r="N175" s="141" t="str">
        <f t="shared" si="27"/>
        <v>34</v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>08006</v>
      </c>
      <c r="B176" s="145" t="str">
        <f>IF(C176="","",VLOOKUP('Opći dio'!$C$3,'Opći dio'!$L$6:$U$136,9,FALSE))</f>
        <v>Sveučilišta i veleučilišta u Republici Hrvatskoj</v>
      </c>
      <c r="C176" s="151">
        <v>61</v>
      </c>
      <c r="D176" s="146" t="str">
        <f t="shared" si="23"/>
        <v>Donacije</v>
      </c>
      <c r="E176" s="287">
        <v>3432</v>
      </c>
      <c r="F176" s="146" t="str">
        <f t="shared" si="24"/>
        <v>Negativne tečajne razlike i razlike zbog primjene valutne kl</v>
      </c>
      <c r="G176" s="186" t="s">
        <v>184</v>
      </c>
      <c r="H176" s="146" t="str">
        <f t="shared" si="25"/>
        <v>REDOVNA DJELATNOST SVEUČILIŠTA U OSIJEKU (IZ EVIDENCIJSKIH PRIHODA)</v>
      </c>
      <c r="I176" s="283">
        <v>0</v>
      </c>
      <c r="J176" s="283">
        <v>0</v>
      </c>
      <c r="K176" s="283">
        <v>0</v>
      </c>
      <c r="M176" s="141" t="str">
        <f t="shared" si="26"/>
        <v>343</v>
      </c>
      <c r="N176" s="141" t="str">
        <f t="shared" si="27"/>
        <v>34</v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>08006</v>
      </c>
      <c r="B177" s="145" t="str">
        <f>IF(C177="","",VLOOKUP('Opći dio'!$C$3,'Opći dio'!$L$6:$U$136,9,FALSE))</f>
        <v>Sveučilišta i veleučilišta u Republici Hrvatskoj</v>
      </c>
      <c r="C177" s="151">
        <v>61</v>
      </c>
      <c r="D177" s="146" t="str">
        <f t="shared" si="23"/>
        <v>Donacije</v>
      </c>
      <c r="E177" s="287">
        <v>3721</v>
      </c>
      <c r="F177" s="146" t="str">
        <f t="shared" si="24"/>
        <v>Naknade građanima i kućanstvima u novcu</v>
      </c>
      <c r="G177" s="186" t="s">
        <v>184</v>
      </c>
      <c r="H177" s="146" t="str">
        <f t="shared" si="25"/>
        <v>REDOVNA DJELATNOST SVEUČILIŠTA U OSIJEKU (IZ EVIDENCIJSKIH PRIHODA)</v>
      </c>
      <c r="I177" s="283">
        <v>0</v>
      </c>
      <c r="J177" s="283">
        <v>0</v>
      </c>
      <c r="K177" s="283">
        <v>0</v>
      </c>
      <c r="M177" s="141" t="str">
        <f t="shared" si="26"/>
        <v>372</v>
      </c>
      <c r="N177" s="141" t="str">
        <f t="shared" si="27"/>
        <v>37</v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>08006</v>
      </c>
      <c r="B178" s="145" t="str">
        <f>IF(C178="","",VLOOKUP('Opći dio'!$C$3,'Opći dio'!$L$6:$U$136,9,FALSE))</f>
        <v>Sveučilišta i veleučilišta u Republici Hrvatskoj</v>
      </c>
      <c r="C178" s="151">
        <v>61</v>
      </c>
      <c r="D178" s="146" t="str">
        <f t="shared" si="23"/>
        <v>Donacije</v>
      </c>
      <c r="E178" s="287">
        <v>4221</v>
      </c>
      <c r="F178" s="146" t="str">
        <f t="shared" si="24"/>
        <v>Uredska oprema i namještaj</v>
      </c>
      <c r="G178" s="186" t="s">
        <v>184</v>
      </c>
      <c r="H178" s="146" t="str">
        <f t="shared" si="25"/>
        <v>REDOVNA DJELATNOST SVEUČILIŠTA U OSIJEKU (IZ EVIDENCIJSKIH PRIHODA)</v>
      </c>
      <c r="I178" s="283">
        <v>0</v>
      </c>
      <c r="J178" s="283">
        <v>0</v>
      </c>
      <c r="K178" s="283">
        <v>0</v>
      </c>
      <c r="M178" s="141" t="str">
        <f t="shared" si="26"/>
        <v>422</v>
      </c>
      <c r="N178" s="141" t="str">
        <f t="shared" si="27"/>
        <v>42</v>
      </c>
    </row>
    <row r="179" spans="1:25">
      <c r="A179" s="145" t="str">
        <f>IF(C179="","",VLOOKUP('Opći dio'!$C$3,'Opći dio'!$L$6:$U$136,10,FALSE))</f>
        <v>08006</v>
      </c>
      <c r="B179" s="145" t="str">
        <f>IF(C179="","",VLOOKUP('Opći dio'!$C$3,'Opći dio'!$L$6:$U$136,9,FALSE))</f>
        <v>Sveučilišta i veleučilišta u Republici Hrvatskoj</v>
      </c>
      <c r="C179" s="151">
        <v>61</v>
      </c>
      <c r="D179" s="146" t="str">
        <f t="shared" si="23"/>
        <v>Donacije</v>
      </c>
      <c r="E179" s="287">
        <v>4224</v>
      </c>
      <c r="F179" s="146" t="str">
        <f t="shared" si="24"/>
        <v>Medicinska i laboratorijska oprema</v>
      </c>
      <c r="G179" s="186" t="s">
        <v>184</v>
      </c>
      <c r="H179" s="146" t="str">
        <f t="shared" si="25"/>
        <v>REDOVNA DJELATNOST SVEUČILIŠTA U OSIJEKU (IZ EVIDENCIJSKIH PRIHODA)</v>
      </c>
      <c r="I179" s="283">
        <v>0</v>
      </c>
      <c r="J179" s="283">
        <v>0</v>
      </c>
      <c r="K179" s="283">
        <v>0</v>
      </c>
      <c r="M179" s="141" t="str">
        <f t="shared" si="26"/>
        <v>422</v>
      </c>
      <c r="N179" s="141" t="str">
        <f t="shared" si="27"/>
        <v>42</v>
      </c>
    </row>
    <row r="180" spans="1:25">
      <c r="A180" s="145" t="str">
        <f>IF(C180="","",VLOOKUP('Opći dio'!$C$3,'Opći dio'!$L$6:$U$136,10,FALSE))</f>
        <v>08006</v>
      </c>
      <c r="B180" s="145" t="str">
        <f>IF(C180="","",VLOOKUP('Opći dio'!$C$3,'Opći dio'!$L$6:$U$136,9,FALSE))</f>
        <v>Sveučilišta i veleučilišta u Republici Hrvatskoj</v>
      </c>
      <c r="C180" s="151">
        <v>61</v>
      </c>
      <c r="D180" s="146" t="str">
        <f t="shared" si="23"/>
        <v>Donacije</v>
      </c>
      <c r="E180" s="287">
        <v>4225</v>
      </c>
      <c r="F180" s="146" t="str">
        <f t="shared" si="24"/>
        <v>Instrumenti, uređaji i strojevi</v>
      </c>
      <c r="G180" s="186" t="s">
        <v>184</v>
      </c>
      <c r="H180" s="146" t="str">
        <f t="shared" si="25"/>
        <v>REDOVNA DJELATNOST SVEUČILIŠTA U OSIJEKU (IZ EVIDENCIJSKIH PRIHODA)</v>
      </c>
      <c r="I180" s="283">
        <v>0</v>
      </c>
      <c r="J180" s="283">
        <v>0</v>
      </c>
      <c r="K180" s="283">
        <v>0</v>
      </c>
      <c r="M180" s="141" t="str">
        <f t="shared" si="26"/>
        <v>422</v>
      </c>
      <c r="N180" s="141" t="str">
        <f t="shared" si="27"/>
        <v>42</v>
      </c>
    </row>
    <row r="181" spans="1:25">
      <c r="A181" s="145" t="str">
        <f>IF(C181="","",VLOOKUP('Opći dio'!$C$3,'Opći dio'!$L$6:$U$136,10,FALSE))</f>
        <v>08006</v>
      </c>
      <c r="B181" s="145" t="str">
        <f>IF(C181="","",VLOOKUP('Opći dio'!$C$3,'Opći dio'!$L$6:$U$136,9,FALSE))</f>
        <v>Sveučilišta i veleučilišta u Republici Hrvatskoj</v>
      </c>
      <c r="C181" s="151">
        <v>61</v>
      </c>
      <c r="D181" s="146" t="str">
        <f t="shared" si="23"/>
        <v>Donacije</v>
      </c>
      <c r="E181" s="287">
        <v>4241</v>
      </c>
      <c r="F181" s="146" t="str">
        <f t="shared" si="24"/>
        <v>Knjige</v>
      </c>
      <c r="G181" s="186" t="s">
        <v>184</v>
      </c>
      <c r="H181" s="146" t="str">
        <f t="shared" si="25"/>
        <v>REDOVNA DJELATNOST SVEUČILIŠTA U OSIJEKU (IZ EVIDENCIJSKIH PRIHODA)</v>
      </c>
      <c r="I181" s="283">
        <v>0</v>
      </c>
      <c r="J181" s="283">
        <v>0</v>
      </c>
      <c r="K181" s="283">
        <v>0</v>
      </c>
      <c r="M181" s="141" t="str">
        <f t="shared" si="26"/>
        <v>424</v>
      </c>
      <c r="N181" s="141" t="str">
        <f t="shared" si="27"/>
        <v>42</v>
      </c>
    </row>
    <row r="182" spans="1:25">
      <c r="A182" s="145" t="str">
        <f>IF(C182="","",VLOOKUP('Opći dio'!$C$3,'Opći dio'!$L$6:$U$136,10,FALSE))</f>
        <v>08006</v>
      </c>
      <c r="B182" s="145" t="str">
        <f>IF(C182="","",VLOOKUP('Opći dio'!$C$3,'Opći dio'!$L$6:$U$136,9,FALSE))</f>
        <v>Sveučilišta i veleučilišta u Republici Hrvatskoj</v>
      </c>
      <c r="C182" s="151">
        <v>61</v>
      </c>
      <c r="D182" s="146" t="str">
        <f t="shared" si="23"/>
        <v>Donacije</v>
      </c>
      <c r="E182" s="296">
        <v>4262</v>
      </c>
      <c r="F182" s="146" t="str">
        <f t="shared" si="24"/>
        <v>Ulaganja u računalne programe</v>
      </c>
      <c r="G182" s="186" t="s">
        <v>184</v>
      </c>
      <c r="H182" s="146" t="str">
        <f t="shared" si="25"/>
        <v>REDOVNA DJELATNOST SVEUČILIŠTA U OSIJEKU (IZ EVIDENCIJSKIH PRIHODA)</v>
      </c>
      <c r="I182" s="185">
        <v>0</v>
      </c>
      <c r="J182" s="185">
        <v>0</v>
      </c>
      <c r="K182" s="185">
        <v>0</v>
      </c>
      <c r="M182" s="141" t="str">
        <f t="shared" si="26"/>
        <v>426</v>
      </c>
      <c r="N182" s="141" t="str">
        <f t="shared" si="27"/>
        <v>42</v>
      </c>
    </row>
    <row r="183" spans="1:25">
      <c r="A183" s="145" t="str">
        <f>IF(C183="","",VLOOKUP('Opći dio'!$C$3,'Opći dio'!$L$6:$U$136,10,FALSE))</f>
        <v>08006</v>
      </c>
      <c r="B183" s="145" t="str">
        <f>IF(C183="","",VLOOKUP('Opći dio'!$C$3,'Opći dio'!$L$6:$U$136,9,FALSE))</f>
        <v>Sveučilišta i veleučilišta u Republici Hrvatskoj</v>
      </c>
      <c r="C183" s="151">
        <v>52</v>
      </c>
      <c r="D183" s="146" t="str">
        <f t="shared" si="23"/>
        <v>Ostale pomoći</v>
      </c>
      <c r="E183" s="151">
        <v>3223</v>
      </c>
      <c r="F183" s="146" t="str">
        <f t="shared" si="24"/>
        <v>Energija</v>
      </c>
      <c r="G183" s="186" t="s">
        <v>184</v>
      </c>
      <c r="H183" s="146" t="str">
        <f t="shared" si="25"/>
        <v>REDOVNA DJELATNOST SVEUČILIŠTA U OSIJEKU (IZ EVIDENCIJSKIH PRIHODA)</v>
      </c>
      <c r="I183" s="185">
        <v>10047</v>
      </c>
      <c r="J183" s="185">
        <v>0</v>
      </c>
      <c r="K183" s="185">
        <v>0</v>
      </c>
      <c r="M183" s="141" t="str">
        <f t="shared" si="26"/>
        <v>322</v>
      </c>
      <c r="N183" s="141" t="str">
        <f t="shared" si="27"/>
        <v>32</v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workbookViewId="0">
      <pane ySplit="2" topLeftCell="A3" activePane="bottomLeft" state="frozen"/>
      <selection pane="bottomLeft" activeCell="J79" sqref="J79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328" t="s">
        <v>792</v>
      </c>
      <c r="B1" s="328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297">
        <v>12</v>
      </c>
      <c r="B3" s="146" t="str">
        <f t="shared" ref="B3" si="0">IFERROR(VLOOKUP(A3,$R$6:$S$23,2,FALSE),"")</f>
        <v>Sredstva učešća za pomoći</v>
      </c>
      <c r="C3" s="297">
        <v>4221</v>
      </c>
      <c r="D3" s="146" t="str">
        <f>IFERROR(VLOOKUP(C3,$U$5:$W$129,2,FALSE),"")</f>
        <v>Uredska oprema i namještaj</v>
      </c>
      <c r="E3" s="299" t="s">
        <v>1112</v>
      </c>
      <c r="F3" s="146" t="str">
        <f>IFERROR(VLOOKUP(E3,$AA$5:$AB$500,2,FALSE),"")</f>
        <v>Poziv Modernizacija, unaprjeđenje i proširenje infrastrukture studentskog smještaja za studente u nepovoljnom položaju</v>
      </c>
      <c r="G3" s="301">
        <v>1856250</v>
      </c>
      <c r="H3" s="301">
        <v>0</v>
      </c>
      <c r="I3" s="301">
        <v>0</v>
      </c>
      <c r="J3" s="302"/>
      <c r="K3" s="303"/>
      <c r="L3" s="303"/>
      <c r="M3" s="302"/>
      <c r="N3" s="304"/>
      <c r="P3" s="141" t="str">
        <f>LEFT(C3,3)</f>
        <v>422</v>
      </c>
      <c r="Q3" s="141" t="str">
        <f>LEFT(C3,2)</f>
        <v>42</v>
      </c>
    </row>
    <row r="4" spans="1:28" ht="36">
      <c r="A4" s="297">
        <v>563</v>
      </c>
      <c r="B4" s="146" t="str">
        <f t="shared" ref="B4:B67" si="1">IFERROR(VLOOKUP(A4,$R$6:$S$23,2,FALSE),"")</f>
        <v>Europski fond za regionalni razvoj (ERDF)</v>
      </c>
      <c r="C4" s="297">
        <v>3111</v>
      </c>
      <c r="D4" s="146" t="str">
        <f t="shared" ref="D4:D67" si="2">IFERROR(VLOOKUP(C4,$U$5:$W$129,2,FALSE),"")</f>
        <v>Plaće za redovan rad</v>
      </c>
      <c r="E4" s="299" t="s">
        <v>1108</v>
      </c>
      <c r="F4" s="146" t="str">
        <f t="shared" ref="F4:F67" si="3">IFERROR(VLOOKUP(E4,$AA$5:$AB$500,2,FALSE),"")</f>
        <v>Vrhunska istraživanja Znanstvenih centara izvrsnosti</v>
      </c>
      <c r="G4" s="301">
        <v>505000</v>
      </c>
      <c r="H4" s="301">
        <v>200000</v>
      </c>
      <c r="I4" s="301">
        <v>0</v>
      </c>
      <c r="J4" s="302"/>
      <c r="K4" s="303" t="s">
        <v>2337</v>
      </c>
      <c r="L4" s="303" t="s">
        <v>783</v>
      </c>
      <c r="M4" s="302" t="s">
        <v>2338</v>
      </c>
      <c r="N4" s="304" t="s">
        <v>2339</v>
      </c>
      <c r="P4" s="141" t="str">
        <f t="shared" ref="P4:P67" si="4">LEFT(C4,3)</f>
        <v>311</v>
      </c>
      <c r="Q4" s="141" t="str">
        <f t="shared" ref="Q4:Q67" si="5">LEFT(C4,2)</f>
        <v>31</v>
      </c>
      <c r="U4" s="147"/>
      <c r="V4" s="147"/>
    </row>
    <row r="5" spans="1:28">
      <c r="A5" s="297">
        <v>12</v>
      </c>
      <c r="B5" s="146" t="str">
        <f t="shared" si="1"/>
        <v>Sredstva učešća za pomoći</v>
      </c>
      <c r="C5" s="297">
        <v>4227</v>
      </c>
      <c r="D5" s="146" t="str">
        <f t="shared" si="2"/>
        <v>Uređaji, strojevi i oprema za ostale namjene</v>
      </c>
      <c r="E5" s="299" t="s">
        <v>1112</v>
      </c>
      <c r="F5" s="146" t="str">
        <f t="shared" si="3"/>
        <v>Poziv Modernizacija, unaprjeđenje i proširenje infrastrukture studentskog smještaja za studente u nepovoljnom položaju</v>
      </c>
      <c r="G5" s="301">
        <v>485625</v>
      </c>
      <c r="H5" s="301">
        <v>0</v>
      </c>
      <c r="I5" s="301">
        <v>0</v>
      </c>
      <c r="J5" s="302"/>
      <c r="K5" s="303"/>
      <c r="L5" s="303"/>
      <c r="M5" s="302"/>
      <c r="N5" s="304"/>
      <c r="P5" s="141" t="str">
        <f t="shared" si="4"/>
        <v>422</v>
      </c>
      <c r="Q5" s="141" t="str">
        <f t="shared" si="5"/>
        <v>42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 ht="36">
      <c r="A6" s="297">
        <v>563</v>
      </c>
      <c r="B6" s="146" t="str">
        <f t="shared" si="1"/>
        <v>Europski fond za regionalni razvoj (ERDF)</v>
      </c>
      <c r="C6" s="297">
        <v>3132</v>
      </c>
      <c r="D6" s="146" t="str">
        <f t="shared" si="2"/>
        <v>Doprinosi za obvezno zdravstveno osiguranje</v>
      </c>
      <c r="E6" s="299" t="s">
        <v>1108</v>
      </c>
      <c r="F6" s="146" t="str">
        <f t="shared" si="3"/>
        <v>Vrhunska istraživanja Znanstvenih centara izvrsnosti</v>
      </c>
      <c r="G6" s="301">
        <v>83000</v>
      </c>
      <c r="H6" s="301">
        <v>33000</v>
      </c>
      <c r="I6" s="301">
        <v>0</v>
      </c>
      <c r="J6" s="302"/>
      <c r="K6" s="303" t="s">
        <v>2337</v>
      </c>
      <c r="L6" s="303" t="s">
        <v>783</v>
      </c>
      <c r="M6" s="302" t="s">
        <v>2338</v>
      </c>
      <c r="N6" s="304" t="s">
        <v>2339</v>
      </c>
      <c r="P6" s="141" t="str">
        <f t="shared" si="4"/>
        <v>313</v>
      </c>
      <c r="Q6" s="141" t="str">
        <f t="shared" si="5"/>
        <v>31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 ht="96">
      <c r="A7" s="297">
        <v>52</v>
      </c>
      <c r="B7" s="146" t="str">
        <f t="shared" si="1"/>
        <v>Ostale pomoći</v>
      </c>
      <c r="C7" s="297">
        <v>3211</v>
      </c>
      <c r="D7" s="146" t="str">
        <f t="shared" si="2"/>
        <v>Službena putovanja</v>
      </c>
      <c r="E7" s="299" t="s">
        <v>836</v>
      </c>
      <c r="F7" s="146" t="str">
        <f t="shared" si="3"/>
        <v>ERASMUS+ projekt individualne mobilnosti nastavnog i nenastavnog osoblja kroz boravak na inozemnim ustanovama</v>
      </c>
      <c r="G7" s="301">
        <v>5000</v>
      </c>
      <c r="H7" s="301">
        <v>0</v>
      </c>
      <c r="I7" s="301">
        <v>0</v>
      </c>
      <c r="J7" s="302"/>
      <c r="K7" s="303"/>
      <c r="L7" s="303">
        <v>44408</v>
      </c>
      <c r="M7" s="302" t="s">
        <v>2340</v>
      </c>
      <c r="N7" s="304" t="s">
        <v>2341</v>
      </c>
      <c r="P7" s="141" t="str">
        <f t="shared" si="4"/>
        <v>321</v>
      </c>
      <c r="Q7" s="141" t="str">
        <f t="shared" si="5"/>
        <v>32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 ht="96">
      <c r="A8" s="297">
        <v>52</v>
      </c>
      <c r="B8" s="146" t="str">
        <f t="shared" si="1"/>
        <v>Ostale pomoći</v>
      </c>
      <c r="C8" s="297">
        <v>3221</v>
      </c>
      <c r="D8" s="146" t="str">
        <f t="shared" si="2"/>
        <v>Uredski materijal i ostali materijalni rashodi</v>
      </c>
      <c r="E8" s="299" t="s">
        <v>836</v>
      </c>
      <c r="F8" s="146" t="str">
        <f t="shared" si="3"/>
        <v>ERASMUS+ projekt individualne mobilnosti nastavnog i nenastavnog osoblja kroz boravak na inozemnim ustanovama</v>
      </c>
      <c r="G8" s="301">
        <v>3000</v>
      </c>
      <c r="H8" s="301">
        <v>0</v>
      </c>
      <c r="I8" s="301">
        <v>0</v>
      </c>
      <c r="J8" s="302"/>
      <c r="K8" s="303"/>
      <c r="L8" s="303">
        <v>44408</v>
      </c>
      <c r="M8" s="302" t="s">
        <v>2340</v>
      </c>
      <c r="N8" s="304" t="s">
        <v>2341</v>
      </c>
      <c r="P8" s="141" t="str">
        <f t="shared" si="4"/>
        <v>322</v>
      </c>
      <c r="Q8" s="141" t="str">
        <f t="shared" si="5"/>
        <v>32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 ht="96">
      <c r="A9" s="297">
        <v>52</v>
      </c>
      <c r="B9" s="146" t="str">
        <f t="shared" si="1"/>
        <v>Ostale pomoći</v>
      </c>
      <c r="C9" s="297">
        <v>3233</v>
      </c>
      <c r="D9" s="146" t="str">
        <f t="shared" si="2"/>
        <v>Usluge promidžbe i informiranja</v>
      </c>
      <c r="E9" s="299" t="s">
        <v>836</v>
      </c>
      <c r="F9" s="146" t="str">
        <f t="shared" si="3"/>
        <v>ERASMUS+ projekt individualne mobilnosti nastavnog i nenastavnog osoblja kroz boravak na inozemnim ustanovama</v>
      </c>
      <c r="G9" s="301">
        <v>10000</v>
      </c>
      <c r="H9" s="301">
        <v>0</v>
      </c>
      <c r="I9" s="301">
        <v>0</v>
      </c>
      <c r="J9" s="302"/>
      <c r="K9" s="303"/>
      <c r="L9" s="303">
        <v>44408</v>
      </c>
      <c r="M9" s="302" t="s">
        <v>2340</v>
      </c>
      <c r="N9" s="304" t="s">
        <v>2341</v>
      </c>
      <c r="P9" s="141" t="str">
        <f t="shared" si="4"/>
        <v>323</v>
      </c>
      <c r="Q9" s="141" t="str">
        <f t="shared" si="5"/>
        <v>32</v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 ht="96">
      <c r="A10" s="297">
        <v>52</v>
      </c>
      <c r="B10" s="146" t="str">
        <f t="shared" si="1"/>
        <v>Ostale pomoći</v>
      </c>
      <c r="C10" s="297">
        <v>3237</v>
      </c>
      <c r="D10" s="146" t="str">
        <f t="shared" si="2"/>
        <v>Intelektualne i osobne usluge</v>
      </c>
      <c r="E10" s="299" t="s">
        <v>836</v>
      </c>
      <c r="F10" s="146" t="str">
        <f t="shared" si="3"/>
        <v>ERASMUS+ projekt individualne mobilnosti nastavnog i nenastavnog osoblja kroz boravak na inozemnim ustanovama</v>
      </c>
      <c r="G10" s="301">
        <v>100000</v>
      </c>
      <c r="H10" s="301">
        <v>0</v>
      </c>
      <c r="I10" s="301">
        <v>0</v>
      </c>
      <c r="J10" s="302"/>
      <c r="K10" s="303"/>
      <c r="L10" s="303">
        <v>44408</v>
      </c>
      <c r="M10" s="302" t="s">
        <v>2340</v>
      </c>
      <c r="N10" s="304" t="s">
        <v>2341</v>
      </c>
      <c r="P10" s="141" t="str">
        <f t="shared" si="4"/>
        <v>323</v>
      </c>
      <c r="Q10" s="141" t="str">
        <f t="shared" si="5"/>
        <v>32</v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 ht="96">
      <c r="A11" s="297">
        <v>52</v>
      </c>
      <c r="B11" s="146" t="str">
        <f t="shared" si="1"/>
        <v>Ostale pomoći</v>
      </c>
      <c r="C11" s="297">
        <v>3239</v>
      </c>
      <c r="D11" s="146" t="str">
        <f t="shared" si="2"/>
        <v>Ostale usluge</v>
      </c>
      <c r="E11" s="299" t="s">
        <v>836</v>
      </c>
      <c r="F11" s="146" t="str">
        <f t="shared" si="3"/>
        <v>ERASMUS+ projekt individualne mobilnosti nastavnog i nenastavnog osoblja kroz boravak na inozemnim ustanovama</v>
      </c>
      <c r="G11" s="301">
        <v>10000</v>
      </c>
      <c r="H11" s="301">
        <v>0</v>
      </c>
      <c r="I11" s="301">
        <v>0</v>
      </c>
      <c r="J11" s="302"/>
      <c r="K11" s="303"/>
      <c r="L11" s="303">
        <v>44408</v>
      </c>
      <c r="M11" s="302" t="s">
        <v>2340</v>
      </c>
      <c r="N11" s="304" t="s">
        <v>2341</v>
      </c>
      <c r="P11" s="141" t="str">
        <f t="shared" si="4"/>
        <v>323</v>
      </c>
      <c r="Q11" s="141" t="str">
        <f t="shared" si="5"/>
        <v>32</v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 ht="96">
      <c r="A12" s="297">
        <v>52</v>
      </c>
      <c r="B12" s="146" t="str">
        <f t="shared" si="1"/>
        <v>Ostale pomoći</v>
      </c>
      <c r="C12" s="297">
        <v>3241</v>
      </c>
      <c r="D12" s="146" t="str">
        <f t="shared" si="2"/>
        <v>Naknade troškova osobama izvan radnog odnosa</v>
      </c>
      <c r="E12" s="299" t="s">
        <v>836</v>
      </c>
      <c r="F12" s="146" t="str">
        <f t="shared" si="3"/>
        <v>ERASMUS+ projekt individualne mobilnosti nastavnog i nenastavnog osoblja kroz boravak na inozemnim ustanovama</v>
      </c>
      <c r="G12" s="301">
        <v>20000</v>
      </c>
      <c r="H12" s="301">
        <v>0</v>
      </c>
      <c r="I12" s="301">
        <v>0</v>
      </c>
      <c r="J12" s="302"/>
      <c r="K12" s="303"/>
      <c r="L12" s="303">
        <v>44408</v>
      </c>
      <c r="M12" s="302" t="s">
        <v>2340</v>
      </c>
      <c r="N12" s="304" t="s">
        <v>2341</v>
      </c>
      <c r="P12" s="141" t="str">
        <f t="shared" si="4"/>
        <v>324</v>
      </c>
      <c r="Q12" s="141" t="str">
        <f t="shared" si="5"/>
        <v>32</v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 ht="96">
      <c r="A13" s="297">
        <v>52</v>
      </c>
      <c r="B13" s="146" t="str">
        <f t="shared" si="1"/>
        <v>Ostale pomoći</v>
      </c>
      <c r="C13" s="297">
        <v>3293</v>
      </c>
      <c r="D13" s="146" t="str">
        <f t="shared" si="2"/>
        <v>Reprezentacija</v>
      </c>
      <c r="E13" s="299" t="s">
        <v>836</v>
      </c>
      <c r="F13" s="146" t="str">
        <f t="shared" si="3"/>
        <v>ERASMUS+ projekt individualne mobilnosti nastavnog i nenastavnog osoblja kroz boravak na inozemnim ustanovama</v>
      </c>
      <c r="G13" s="301">
        <v>5000</v>
      </c>
      <c r="H13" s="301">
        <v>0</v>
      </c>
      <c r="I13" s="301">
        <v>0</v>
      </c>
      <c r="J13" s="302"/>
      <c r="K13" s="303"/>
      <c r="L13" s="303">
        <v>44408</v>
      </c>
      <c r="M13" s="302" t="s">
        <v>2340</v>
      </c>
      <c r="N13" s="304" t="s">
        <v>2341</v>
      </c>
      <c r="P13" s="141" t="str">
        <f t="shared" si="4"/>
        <v>329</v>
      </c>
      <c r="Q13" s="141" t="str">
        <f t="shared" si="5"/>
        <v>32</v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 ht="96">
      <c r="A14" s="297">
        <v>52</v>
      </c>
      <c r="B14" s="146" t="str">
        <f t="shared" si="1"/>
        <v>Ostale pomoći</v>
      </c>
      <c r="C14" s="297">
        <v>3299</v>
      </c>
      <c r="D14" s="146" t="str">
        <f t="shared" si="2"/>
        <v>Ostali nespomenuti rashodi poslovanja</v>
      </c>
      <c r="E14" s="299" t="s">
        <v>836</v>
      </c>
      <c r="F14" s="146" t="str">
        <f t="shared" si="3"/>
        <v>ERASMUS+ projekt individualne mobilnosti nastavnog i nenastavnog osoblja kroz boravak na inozemnim ustanovama</v>
      </c>
      <c r="G14" s="301">
        <v>437000</v>
      </c>
      <c r="H14" s="301">
        <v>0</v>
      </c>
      <c r="I14" s="301">
        <v>0</v>
      </c>
      <c r="J14" s="302"/>
      <c r="K14" s="303"/>
      <c r="L14" s="303">
        <v>44408</v>
      </c>
      <c r="M14" s="302" t="s">
        <v>2340</v>
      </c>
      <c r="N14" s="304" t="s">
        <v>2341</v>
      </c>
      <c r="P14" s="141" t="str">
        <f t="shared" si="4"/>
        <v>329</v>
      </c>
      <c r="Q14" s="141" t="str">
        <f t="shared" si="5"/>
        <v>32</v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 ht="96">
      <c r="A15" s="297">
        <v>52</v>
      </c>
      <c r="B15" s="146" t="str">
        <f t="shared" si="1"/>
        <v>Ostale pomoći</v>
      </c>
      <c r="C15" s="297">
        <v>3723</v>
      </c>
      <c r="D15" s="146" t="str">
        <f t="shared" si="2"/>
        <v>Naknade građanima i kućanstvima iz EU sredstava</v>
      </c>
      <c r="E15" s="299" t="s">
        <v>836</v>
      </c>
      <c r="F15" s="146" t="str">
        <f t="shared" si="3"/>
        <v>ERASMUS+ projekt individualne mobilnosti nastavnog i nenastavnog osoblja kroz boravak na inozemnim ustanovama</v>
      </c>
      <c r="G15" s="301">
        <v>437000</v>
      </c>
      <c r="H15" s="301">
        <v>0</v>
      </c>
      <c r="I15" s="301">
        <v>0</v>
      </c>
      <c r="J15" s="302"/>
      <c r="K15" s="303"/>
      <c r="L15" s="303">
        <v>44408</v>
      </c>
      <c r="M15" s="302" t="s">
        <v>2340</v>
      </c>
      <c r="N15" s="304" t="s">
        <v>2341</v>
      </c>
      <c r="P15" s="141" t="str">
        <f t="shared" si="4"/>
        <v>372</v>
      </c>
      <c r="Q15" s="141" t="str">
        <f t="shared" si="5"/>
        <v>37</v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 ht="96">
      <c r="A16" s="297">
        <v>52</v>
      </c>
      <c r="B16" s="146" t="str">
        <f t="shared" si="1"/>
        <v>Ostale pomoći</v>
      </c>
      <c r="C16" s="297">
        <v>3211</v>
      </c>
      <c r="D16" s="146" t="str">
        <f t="shared" si="2"/>
        <v>Službena putovanja</v>
      </c>
      <c r="E16" s="299" t="s">
        <v>836</v>
      </c>
      <c r="F16" s="146" t="str">
        <f t="shared" si="3"/>
        <v>ERASMUS+ projekt individualne mobilnosti nastavnog i nenastavnog osoblja kroz boravak na inozemnim ustanovama</v>
      </c>
      <c r="G16" s="301">
        <v>20000</v>
      </c>
      <c r="H16" s="301">
        <v>10000</v>
      </c>
      <c r="I16" s="301">
        <v>0</v>
      </c>
      <c r="J16" s="302"/>
      <c r="K16" s="303"/>
      <c r="L16" s="303" t="s">
        <v>2342</v>
      </c>
      <c r="M16" s="302" t="s">
        <v>2340</v>
      </c>
      <c r="N16" s="304" t="s">
        <v>2343</v>
      </c>
      <c r="P16" s="141" t="str">
        <f t="shared" si="4"/>
        <v>321</v>
      </c>
      <c r="Q16" s="141" t="str">
        <f t="shared" si="5"/>
        <v>32</v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 ht="96">
      <c r="A17" s="297">
        <v>52</v>
      </c>
      <c r="B17" s="146" t="str">
        <f t="shared" si="1"/>
        <v>Ostale pomoći</v>
      </c>
      <c r="C17" s="297">
        <v>3221</v>
      </c>
      <c r="D17" s="146" t="str">
        <f t="shared" si="2"/>
        <v>Uredski materijal i ostali materijalni rashodi</v>
      </c>
      <c r="E17" s="299" t="s">
        <v>836</v>
      </c>
      <c r="F17" s="146" t="str">
        <f t="shared" si="3"/>
        <v>ERASMUS+ projekt individualne mobilnosti nastavnog i nenastavnog osoblja kroz boravak na inozemnim ustanovama</v>
      </c>
      <c r="G17" s="301">
        <v>10000</v>
      </c>
      <c r="H17" s="301">
        <v>5000</v>
      </c>
      <c r="I17" s="301">
        <v>0</v>
      </c>
      <c r="J17" s="302"/>
      <c r="K17" s="303"/>
      <c r="L17" s="303" t="s">
        <v>2342</v>
      </c>
      <c r="M17" s="302" t="s">
        <v>2340</v>
      </c>
      <c r="N17" s="304" t="s">
        <v>2343</v>
      </c>
      <c r="P17" s="141" t="str">
        <f t="shared" si="4"/>
        <v>322</v>
      </c>
      <c r="Q17" s="141" t="str">
        <f t="shared" si="5"/>
        <v>32</v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 ht="96">
      <c r="A18" s="297">
        <v>52</v>
      </c>
      <c r="B18" s="146" t="str">
        <f t="shared" si="1"/>
        <v>Ostale pomoći</v>
      </c>
      <c r="C18" s="297">
        <v>3233</v>
      </c>
      <c r="D18" s="146" t="str">
        <f t="shared" si="2"/>
        <v>Usluge promidžbe i informiranja</v>
      </c>
      <c r="E18" s="299" t="s">
        <v>836</v>
      </c>
      <c r="F18" s="146" t="str">
        <f t="shared" si="3"/>
        <v>ERASMUS+ projekt individualne mobilnosti nastavnog i nenastavnog osoblja kroz boravak na inozemnim ustanovama</v>
      </c>
      <c r="G18" s="301">
        <v>40000</v>
      </c>
      <c r="H18" s="301">
        <v>20000</v>
      </c>
      <c r="I18" s="301">
        <v>0</v>
      </c>
      <c r="J18" s="302"/>
      <c r="K18" s="303"/>
      <c r="L18" s="303" t="s">
        <v>2342</v>
      </c>
      <c r="M18" s="302" t="s">
        <v>2340</v>
      </c>
      <c r="N18" s="304" t="s">
        <v>2343</v>
      </c>
      <c r="P18" s="141" t="str">
        <f t="shared" si="4"/>
        <v>323</v>
      </c>
      <c r="Q18" s="141" t="str">
        <f t="shared" si="5"/>
        <v>32</v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 ht="96">
      <c r="A19" s="297">
        <v>52</v>
      </c>
      <c r="B19" s="146" t="str">
        <f t="shared" si="1"/>
        <v>Ostale pomoći</v>
      </c>
      <c r="C19" s="297">
        <v>3237</v>
      </c>
      <c r="D19" s="146" t="str">
        <f t="shared" si="2"/>
        <v>Intelektualne i osobne usluge</v>
      </c>
      <c r="E19" s="299" t="s">
        <v>836</v>
      </c>
      <c r="F19" s="146" t="str">
        <f t="shared" si="3"/>
        <v>ERASMUS+ projekt individualne mobilnosti nastavnog i nenastavnog osoblja kroz boravak na inozemnim ustanovama</v>
      </c>
      <c r="G19" s="301">
        <v>310000</v>
      </c>
      <c r="H19" s="301">
        <v>155000</v>
      </c>
      <c r="I19" s="301">
        <v>0</v>
      </c>
      <c r="J19" s="302"/>
      <c r="K19" s="303"/>
      <c r="L19" s="303" t="s">
        <v>2342</v>
      </c>
      <c r="M19" s="302" t="s">
        <v>2340</v>
      </c>
      <c r="N19" s="304" t="s">
        <v>2343</v>
      </c>
      <c r="P19" s="141" t="str">
        <f t="shared" si="4"/>
        <v>323</v>
      </c>
      <c r="Q19" s="141" t="str">
        <f t="shared" si="5"/>
        <v>32</v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 ht="96">
      <c r="A20" s="297">
        <v>52</v>
      </c>
      <c r="B20" s="146" t="str">
        <f t="shared" si="1"/>
        <v>Ostale pomoći</v>
      </c>
      <c r="C20" s="297">
        <v>3239</v>
      </c>
      <c r="D20" s="146" t="str">
        <f t="shared" si="2"/>
        <v>Ostale usluge</v>
      </c>
      <c r="E20" s="299" t="s">
        <v>836</v>
      </c>
      <c r="F20" s="146" t="str">
        <f t="shared" si="3"/>
        <v>ERASMUS+ projekt individualne mobilnosti nastavnog i nenastavnog osoblja kroz boravak na inozemnim ustanovama</v>
      </c>
      <c r="G20" s="301">
        <v>50000</v>
      </c>
      <c r="H20" s="301">
        <v>25000</v>
      </c>
      <c r="I20" s="301">
        <v>0</v>
      </c>
      <c r="J20" s="302"/>
      <c r="K20" s="303"/>
      <c r="L20" s="303" t="s">
        <v>2342</v>
      </c>
      <c r="M20" s="302" t="s">
        <v>2340</v>
      </c>
      <c r="N20" s="304" t="s">
        <v>2343</v>
      </c>
      <c r="P20" s="141" t="str">
        <f t="shared" si="4"/>
        <v>323</v>
      </c>
      <c r="Q20" s="141" t="str">
        <f t="shared" si="5"/>
        <v>32</v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 ht="96">
      <c r="A21" s="297">
        <v>52</v>
      </c>
      <c r="B21" s="146" t="str">
        <f t="shared" si="1"/>
        <v>Ostale pomoći</v>
      </c>
      <c r="C21" s="297">
        <v>3241</v>
      </c>
      <c r="D21" s="146" t="str">
        <f t="shared" si="2"/>
        <v>Naknade troškova osobama izvan radnog odnosa</v>
      </c>
      <c r="E21" s="299" t="s">
        <v>836</v>
      </c>
      <c r="F21" s="146" t="str">
        <f t="shared" si="3"/>
        <v>ERASMUS+ projekt individualne mobilnosti nastavnog i nenastavnog osoblja kroz boravak na inozemnim ustanovama</v>
      </c>
      <c r="G21" s="301">
        <v>50000</v>
      </c>
      <c r="H21" s="301">
        <v>25000</v>
      </c>
      <c r="I21" s="301">
        <v>0</v>
      </c>
      <c r="J21" s="302"/>
      <c r="K21" s="303"/>
      <c r="L21" s="303" t="s">
        <v>2342</v>
      </c>
      <c r="M21" s="302" t="s">
        <v>2340</v>
      </c>
      <c r="N21" s="304" t="s">
        <v>2343</v>
      </c>
      <c r="P21" s="141" t="str">
        <f t="shared" si="4"/>
        <v>324</v>
      </c>
      <c r="Q21" s="141" t="str">
        <f t="shared" si="5"/>
        <v>32</v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 ht="96">
      <c r="A22" s="297">
        <v>52</v>
      </c>
      <c r="B22" s="146" t="str">
        <f t="shared" si="1"/>
        <v>Ostale pomoći</v>
      </c>
      <c r="C22" s="297">
        <v>3293</v>
      </c>
      <c r="D22" s="146" t="str">
        <f t="shared" si="2"/>
        <v>Reprezentacija</v>
      </c>
      <c r="E22" s="299" t="s">
        <v>836</v>
      </c>
      <c r="F22" s="146" t="str">
        <f t="shared" si="3"/>
        <v>ERASMUS+ projekt individualne mobilnosti nastavnog i nenastavnog osoblja kroz boravak na inozemnim ustanovama</v>
      </c>
      <c r="G22" s="301">
        <v>20000</v>
      </c>
      <c r="H22" s="301">
        <v>10000</v>
      </c>
      <c r="I22" s="301">
        <v>0</v>
      </c>
      <c r="J22" s="302"/>
      <c r="K22" s="303"/>
      <c r="L22" s="303" t="s">
        <v>2342</v>
      </c>
      <c r="M22" s="302" t="s">
        <v>2340</v>
      </c>
      <c r="N22" s="304" t="s">
        <v>2343</v>
      </c>
      <c r="P22" s="141" t="str">
        <f t="shared" si="4"/>
        <v>329</v>
      </c>
      <c r="Q22" s="141" t="str">
        <f t="shared" si="5"/>
        <v>32</v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 ht="96">
      <c r="A23" s="297">
        <v>52</v>
      </c>
      <c r="B23" s="146" t="str">
        <f t="shared" si="1"/>
        <v>Ostale pomoći</v>
      </c>
      <c r="C23" s="297">
        <v>3299</v>
      </c>
      <c r="D23" s="146" t="str">
        <f t="shared" si="2"/>
        <v>Ostali nespomenuti rashodi poslovanja</v>
      </c>
      <c r="E23" s="299" t="s">
        <v>836</v>
      </c>
      <c r="F23" s="146" t="str">
        <f t="shared" si="3"/>
        <v>ERASMUS+ projekt individualne mobilnosti nastavnog i nenastavnog osoblja kroz boravak na inozemnim ustanovama</v>
      </c>
      <c r="G23" s="301">
        <v>831800</v>
      </c>
      <c r="H23" s="301">
        <v>355000</v>
      </c>
      <c r="I23" s="301">
        <v>0</v>
      </c>
      <c r="J23" s="302"/>
      <c r="K23" s="303"/>
      <c r="L23" s="303" t="s">
        <v>2342</v>
      </c>
      <c r="M23" s="302" t="s">
        <v>2340</v>
      </c>
      <c r="N23" s="304" t="s">
        <v>2343</v>
      </c>
      <c r="P23" s="141" t="str">
        <f t="shared" si="4"/>
        <v>329</v>
      </c>
      <c r="Q23" s="141" t="str">
        <f t="shared" si="5"/>
        <v>32</v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 ht="96">
      <c r="A24" s="297">
        <v>52</v>
      </c>
      <c r="B24" s="146" t="str">
        <f t="shared" si="1"/>
        <v>Ostale pomoći</v>
      </c>
      <c r="C24" s="297">
        <v>3723</v>
      </c>
      <c r="D24" s="146" t="str">
        <f t="shared" si="2"/>
        <v>Naknade građanima i kućanstvima iz EU sredstava</v>
      </c>
      <c r="E24" s="299" t="s">
        <v>836</v>
      </c>
      <c r="F24" s="146" t="str">
        <f t="shared" si="3"/>
        <v>ERASMUS+ projekt individualne mobilnosti nastavnog i nenastavnog osoblja kroz boravak na inozemnim ustanovama</v>
      </c>
      <c r="G24" s="301">
        <v>4417800</v>
      </c>
      <c r="H24" s="301">
        <v>2845000</v>
      </c>
      <c r="I24" s="301">
        <v>0</v>
      </c>
      <c r="J24" s="302"/>
      <c r="K24" s="303"/>
      <c r="L24" s="303" t="s">
        <v>2342</v>
      </c>
      <c r="M24" s="302" t="s">
        <v>2340</v>
      </c>
      <c r="N24" s="304" t="s">
        <v>2343</v>
      </c>
      <c r="P24" s="141" t="str">
        <f t="shared" si="4"/>
        <v>372</v>
      </c>
      <c r="Q24" s="141" t="str">
        <f t="shared" si="5"/>
        <v>37</v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 ht="96">
      <c r="A25" s="297">
        <v>52</v>
      </c>
      <c r="B25" s="146" t="str">
        <f t="shared" si="1"/>
        <v>Ostale pomoći</v>
      </c>
      <c r="C25" s="297">
        <v>3211</v>
      </c>
      <c r="D25" s="146" t="str">
        <f t="shared" si="2"/>
        <v>Službena putovanja</v>
      </c>
      <c r="E25" s="299" t="s">
        <v>836</v>
      </c>
      <c r="F25" s="146" t="str">
        <f t="shared" si="3"/>
        <v>ERASMUS+ projekt individualne mobilnosti nastavnog i nenastavnog osoblja kroz boravak na inozemnim ustanovama</v>
      </c>
      <c r="G25" s="301">
        <v>6000</v>
      </c>
      <c r="H25" s="301">
        <v>5000</v>
      </c>
      <c r="I25" s="301">
        <v>0</v>
      </c>
      <c r="J25" s="302"/>
      <c r="K25" s="303"/>
      <c r="L25" s="303" t="s">
        <v>2344</v>
      </c>
      <c r="M25" s="302" t="s">
        <v>2340</v>
      </c>
      <c r="N25" s="304" t="s">
        <v>2343</v>
      </c>
      <c r="P25" s="141" t="str">
        <f t="shared" si="4"/>
        <v>321</v>
      </c>
      <c r="Q25" s="141" t="str">
        <f t="shared" si="5"/>
        <v>32</v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 ht="96">
      <c r="A26" s="297">
        <v>52</v>
      </c>
      <c r="B26" s="146" t="str">
        <f t="shared" si="1"/>
        <v>Ostale pomoći</v>
      </c>
      <c r="C26" s="297">
        <v>3221</v>
      </c>
      <c r="D26" s="146" t="str">
        <f t="shared" si="2"/>
        <v>Uredski materijal i ostali materijalni rashodi</v>
      </c>
      <c r="E26" s="299" t="s">
        <v>836</v>
      </c>
      <c r="F26" s="146" t="str">
        <f t="shared" si="3"/>
        <v>ERASMUS+ projekt individualne mobilnosti nastavnog i nenastavnog osoblja kroz boravak na inozemnim ustanovama</v>
      </c>
      <c r="G26" s="301">
        <v>3000</v>
      </c>
      <c r="H26" s="301">
        <v>3000</v>
      </c>
      <c r="I26" s="301">
        <v>0</v>
      </c>
      <c r="J26" s="302"/>
      <c r="K26" s="303"/>
      <c r="L26" s="303" t="s">
        <v>2344</v>
      </c>
      <c r="M26" s="302" t="s">
        <v>2340</v>
      </c>
      <c r="N26" s="304" t="s">
        <v>2341</v>
      </c>
      <c r="P26" s="141" t="str">
        <f t="shared" si="4"/>
        <v>322</v>
      </c>
      <c r="Q26" s="141" t="str">
        <f t="shared" si="5"/>
        <v>32</v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 ht="96">
      <c r="A27" s="297">
        <v>52</v>
      </c>
      <c r="B27" s="146" t="str">
        <f t="shared" si="1"/>
        <v>Ostale pomoći</v>
      </c>
      <c r="C27" s="297">
        <v>3233</v>
      </c>
      <c r="D27" s="146" t="str">
        <f t="shared" si="2"/>
        <v>Usluge promidžbe i informiranja</v>
      </c>
      <c r="E27" s="299" t="s">
        <v>836</v>
      </c>
      <c r="F27" s="146" t="str">
        <f t="shared" si="3"/>
        <v>ERASMUS+ projekt individualne mobilnosti nastavnog i nenastavnog osoblja kroz boravak na inozemnim ustanovama</v>
      </c>
      <c r="G27" s="301">
        <v>10000</v>
      </c>
      <c r="H27" s="301">
        <v>5000</v>
      </c>
      <c r="I27" s="301">
        <v>0</v>
      </c>
      <c r="J27" s="302"/>
      <c r="K27" s="303"/>
      <c r="L27" s="303" t="s">
        <v>2344</v>
      </c>
      <c r="M27" s="302" t="s">
        <v>2340</v>
      </c>
      <c r="N27" s="304" t="s">
        <v>2341</v>
      </c>
      <c r="P27" s="141" t="str">
        <f t="shared" si="4"/>
        <v>323</v>
      </c>
      <c r="Q27" s="141" t="str">
        <f t="shared" si="5"/>
        <v>32</v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 ht="96">
      <c r="A28" s="297">
        <v>52</v>
      </c>
      <c r="B28" s="146" t="str">
        <f t="shared" si="1"/>
        <v>Ostale pomoći</v>
      </c>
      <c r="C28" s="297">
        <v>3237</v>
      </c>
      <c r="D28" s="146" t="str">
        <f t="shared" si="2"/>
        <v>Intelektualne i osobne usluge</v>
      </c>
      <c r="E28" s="299" t="s">
        <v>836</v>
      </c>
      <c r="F28" s="146" t="str">
        <f t="shared" si="3"/>
        <v>ERASMUS+ projekt individualne mobilnosti nastavnog i nenastavnog osoblja kroz boravak na inozemnim ustanovama</v>
      </c>
      <c r="G28" s="301">
        <v>100000</v>
      </c>
      <c r="H28" s="301">
        <v>52000</v>
      </c>
      <c r="I28" s="301">
        <v>0</v>
      </c>
      <c r="J28" s="302"/>
      <c r="K28" s="303"/>
      <c r="L28" s="303" t="s">
        <v>2344</v>
      </c>
      <c r="M28" s="302" t="s">
        <v>2340</v>
      </c>
      <c r="N28" s="304" t="s">
        <v>2341</v>
      </c>
      <c r="P28" s="141" t="str">
        <f t="shared" si="4"/>
        <v>323</v>
      </c>
      <c r="Q28" s="141" t="str">
        <f t="shared" si="5"/>
        <v>32</v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 ht="96">
      <c r="A29" s="297">
        <v>52</v>
      </c>
      <c r="B29" s="146" t="str">
        <f t="shared" si="1"/>
        <v>Ostale pomoći</v>
      </c>
      <c r="C29" s="297">
        <v>3239</v>
      </c>
      <c r="D29" s="146" t="str">
        <f t="shared" si="2"/>
        <v>Ostale usluge</v>
      </c>
      <c r="E29" s="299" t="s">
        <v>836</v>
      </c>
      <c r="F29" s="146" t="str">
        <f t="shared" si="3"/>
        <v>ERASMUS+ projekt individualne mobilnosti nastavnog i nenastavnog osoblja kroz boravak na inozemnim ustanovama</v>
      </c>
      <c r="G29" s="301">
        <v>10000</v>
      </c>
      <c r="H29" s="301">
        <v>5000</v>
      </c>
      <c r="I29" s="301">
        <v>0</v>
      </c>
      <c r="J29" s="302"/>
      <c r="K29" s="303"/>
      <c r="L29" s="303" t="s">
        <v>2344</v>
      </c>
      <c r="M29" s="302" t="s">
        <v>2340</v>
      </c>
      <c r="N29" s="304" t="s">
        <v>2341</v>
      </c>
      <c r="P29" s="141" t="str">
        <f t="shared" si="4"/>
        <v>323</v>
      </c>
      <c r="Q29" s="141" t="str">
        <f t="shared" si="5"/>
        <v>32</v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 ht="96">
      <c r="A30" s="297">
        <v>52</v>
      </c>
      <c r="B30" s="146" t="str">
        <f t="shared" si="1"/>
        <v>Ostale pomoći</v>
      </c>
      <c r="C30" s="297">
        <v>3241</v>
      </c>
      <c r="D30" s="146" t="str">
        <f t="shared" si="2"/>
        <v>Naknade troškova osobama izvan radnog odnosa</v>
      </c>
      <c r="E30" s="299" t="s">
        <v>836</v>
      </c>
      <c r="F30" s="146" t="str">
        <f t="shared" si="3"/>
        <v>ERASMUS+ projekt individualne mobilnosti nastavnog i nenastavnog osoblja kroz boravak na inozemnim ustanovama</v>
      </c>
      <c r="G30" s="301">
        <v>20000</v>
      </c>
      <c r="H30" s="301">
        <v>20000</v>
      </c>
      <c r="I30" s="301">
        <v>0</v>
      </c>
      <c r="J30" s="302"/>
      <c r="K30" s="303"/>
      <c r="L30" s="303" t="s">
        <v>2344</v>
      </c>
      <c r="M30" s="302" t="s">
        <v>2340</v>
      </c>
      <c r="N30" s="304" t="s">
        <v>2341</v>
      </c>
      <c r="P30" s="141" t="str">
        <f t="shared" si="4"/>
        <v>324</v>
      </c>
      <c r="Q30" s="141" t="str">
        <f t="shared" si="5"/>
        <v>32</v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 ht="96">
      <c r="A31" s="297">
        <v>52</v>
      </c>
      <c r="B31" s="146" t="str">
        <f t="shared" si="1"/>
        <v>Ostale pomoći</v>
      </c>
      <c r="C31" s="297">
        <v>3293</v>
      </c>
      <c r="D31" s="146" t="str">
        <f t="shared" si="2"/>
        <v>Reprezentacija</v>
      </c>
      <c r="E31" s="299" t="s">
        <v>836</v>
      </c>
      <c r="F31" s="146" t="str">
        <f t="shared" si="3"/>
        <v>ERASMUS+ projekt individualne mobilnosti nastavnog i nenastavnog osoblja kroz boravak na inozemnim ustanovama</v>
      </c>
      <c r="G31" s="301">
        <v>5000</v>
      </c>
      <c r="H31" s="301">
        <v>5000</v>
      </c>
      <c r="I31" s="301">
        <v>0</v>
      </c>
      <c r="J31" s="302"/>
      <c r="K31" s="303"/>
      <c r="L31" s="303" t="s">
        <v>2344</v>
      </c>
      <c r="M31" s="302" t="s">
        <v>2340</v>
      </c>
      <c r="N31" s="304" t="s">
        <v>2341</v>
      </c>
      <c r="P31" s="141" t="str">
        <f t="shared" si="4"/>
        <v>329</v>
      </c>
      <c r="Q31" s="141" t="str">
        <f t="shared" si="5"/>
        <v>32</v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 ht="96">
      <c r="A32" s="297">
        <v>52</v>
      </c>
      <c r="B32" s="146" t="str">
        <f t="shared" si="1"/>
        <v>Ostale pomoći</v>
      </c>
      <c r="C32" s="297">
        <v>3299</v>
      </c>
      <c r="D32" s="146" t="str">
        <f t="shared" si="2"/>
        <v>Ostali nespomenuti rashodi poslovanja</v>
      </c>
      <c r="E32" s="299" t="s">
        <v>836</v>
      </c>
      <c r="F32" s="146" t="str">
        <f t="shared" si="3"/>
        <v>ERASMUS+ projekt individualne mobilnosti nastavnog i nenastavnog osoblja kroz boravak na inozemnim ustanovama</v>
      </c>
      <c r="G32" s="301">
        <v>107200</v>
      </c>
      <c r="H32" s="301">
        <v>43000</v>
      </c>
      <c r="I32" s="301">
        <v>0</v>
      </c>
      <c r="J32" s="302"/>
      <c r="K32" s="303"/>
      <c r="L32" s="303" t="s">
        <v>2344</v>
      </c>
      <c r="M32" s="302" t="s">
        <v>2340</v>
      </c>
      <c r="N32" s="304" t="s">
        <v>2341</v>
      </c>
      <c r="P32" s="141" t="str">
        <f t="shared" si="4"/>
        <v>329</v>
      </c>
      <c r="Q32" s="141" t="str">
        <f t="shared" si="5"/>
        <v>32</v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 ht="96">
      <c r="A33" s="297">
        <v>52</v>
      </c>
      <c r="B33" s="146" t="str">
        <f t="shared" si="1"/>
        <v>Ostale pomoći</v>
      </c>
      <c r="C33" s="297">
        <v>3723</v>
      </c>
      <c r="D33" s="146" t="str">
        <f t="shared" si="2"/>
        <v>Naknade građanima i kućanstvima iz EU sredstava</v>
      </c>
      <c r="E33" s="299" t="s">
        <v>836</v>
      </c>
      <c r="F33" s="146" t="str">
        <f t="shared" si="3"/>
        <v>ERASMUS+ projekt individualne mobilnosti nastavnog i nenastavnog osoblja kroz boravak na inozemnim ustanovama</v>
      </c>
      <c r="G33" s="301">
        <v>964800</v>
      </c>
      <c r="H33" s="301">
        <v>387000</v>
      </c>
      <c r="I33" s="301">
        <v>0</v>
      </c>
      <c r="J33" s="302"/>
      <c r="K33" s="303"/>
      <c r="L33" s="303" t="s">
        <v>2344</v>
      </c>
      <c r="M33" s="302" t="s">
        <v>2340</v>
      </c>
      <c r="N33" s="304" t="s">
        <v>2341</v>
      </c>
      <c r="P33" s="141" t="str">
        <f t="shared" si="4"/>
        <v>372</v>
      </c>
      <c r="Q33" s="141" t="str">
        <f t="shared" si="5"/>
        <v>37</v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 ht="36">
      <c r="A34" s="297">
        <v>12</v>
      </c>
      <c r="B34" s="146" t="str">
        <f t="shared" si="1"/>
        <v>Sredstva učešća za pomoći</v>
      </c>
      <c r="C34" s="297">
        <v>3111</v>
      </c>
      <c r="D34" s="146" t="str">
        <f t="shared" si="2"/>
        <v>Plaće za redovan rad</v>
      </c>
      <c r="E34" s="299" t="s">
        <v>1108</v>
      </c>
      <c r="F34" s="146" t="str">
        <f t="shared" si="3"/>
        <v>Vrhunska istraživanja Znanstvenih centara izvrsnosti</v>
      </c>
      <c r="G34" s="301">
        <v>89000</v>
      </c>
      <c r="H34" s="301">
        <v>35000</v>
      </c>
      <c r="I34" s="301">
        <v>0</v>
      </c>
      <c r="J34" s="302"/>
      <c r="K34" s="303" t="s">
        <v>2337</v>
      </c>
      <c r="L34" s="303" t="s">
        <v>783</v>
      </c>
      <c r="M34" s="302" t="s">
        <v>2338</v>
      </c>
      <c r="N34" s="304" t="s">
        <v>2339</v>
      </c>
      <c r="P34" s="141" t="str">
        <f t="shared" si="4"/>
        <v>311</v>
      </c>
      <c r="Q34" s="141" t="str">
        <f t="shared" si="5"/>
        <v>31</v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 ht="36">
      <c r="A35" s="297">
        <v>12</v>
      </c>
      <c r="B35" s="146" t="str">
        <f t="shared" si="1"/>
        <v>Sredstva učešća za pomoći</v>
      </c>
      <c r="C35" s="297">
        <v>3132</v>
      </c>
      <c r="D35" s="146" t="str">
        <f t="shared" si="2"/>
        <v>Doprinosi za obvezno zdravstveno osiguranje</v>
      </c>
      <c r="E35" s="299" t="s">
        <v>1108</v>
      </c>
      <c r="F35" s="146" t="str">
        <f t="shared" si="3"/>
        <v>Vrhunska istraživanja Znanstvenih centara izvrsnosti</v>
      </c>
      <c r="G35" s="301">
        <v>15000</v>
      </c>
      <c r="H35" s="301">
        <v>6000</v>
      </c>
      <c r="I35" s="301">
        <v>0</v>
      </c>
      <c r="J35" s="302"/>
      <c r="K35" s="303" t="s">
        <v>2337</v>
      </c>
      <c r="L35" s="303" t="s">
        <v>783</v>
      </c>
      <c r="M35" s="302" t="s">
        <v>2338</v>
      </c>
      <c r="N35" s="304" t="s">
        <v>2339</v>
      </c>
      <c r="P35" s="141" t="str">
        <f t="shared" si="4"/>
        <v>313</v>
      </c>
      <c r="Q35" s="141" t="str">
        <f t="shared" si="5"/>
        <v>31</v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 ht="36">
      <c r="A36" s="297">
        <v>12</v>
      </c>
      <c r="B36" s="146" t="str">
        <f t="shared" si="1"/>
        <v>Sredstva učešća za pomoći</v>
      </c>
      <c r="C36" s="297">
        <v>3213</v>
      </c>
      <c r="D36" s="146" t="str">
        <f t="shared" si="2"/>
        <v>Stručno usavršavanje zaposlenika</v>
      </c>
      <c r="E36" s="299" t="s">
        <v>1108</v>
      </c>
      <c r="F36" s="146" t="str">
        <f t="shared" si="3"/>
        <v>Vrhunska istraživanja Znanstvenih centara izvrsnosti</v>
      </c>
      <c r="G36" s="301">
        <v>123000</v>
      </c>
      <c r="H36" s="301">
        <v>19500</v>
      </c>
      <c r="I36" s="301">
        <v>0</v>
      </c>
      <c r="J36" s="302"/>
      <c r="K36" s="303" t="s">
        <v>2337</v>
      </c>
      <c r="L36" s="303" t="s">
        <v>783</v>
      </c>
      <c r="M36" s="302" t="s">
        <v>2338</v>
      </c>
      <c r="N36" s="304" t="s">
        <v>2339</v>
      </c>
      <c r="P36" s="141" t="str">
        <f t="shared" si="4"/>
        <v>321</v>
      </c>
      <c r="Q36" s="141" t="str">
        <f t="shared" si="5"/>
        <v>32</v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 ht="36">
      <c r="A37" s="297">
        <v>12</v>
      </c>
      <c r="B37" s="146" t="str">
        <f t="shared" si="1"/>
        <v>Sredstva učešća za pomoći</v>
      </c>
      <c r="C37" s="297">
        <v>3221</v>
      </c>
      <c r="D37" s="146" t="str">
        <f t="shared" si="2"/>
        <v>Uredski materijal i ostali materijalni rashodi</v>
      </c>
      <c r="E37" s="299" t="s">
        <v>1108</v>
      </c>
      <c r="F37" s="146" t="str">
        <f t="shared" si="3"/>
        <v>Vrhunska istraživanja Znanstvenih centara izvrsnosti</v>
      </c>
      <c r="G37" s="301">
        <v>247500</v>
      </c>
      <c r="H37" s="301">
        <v>97500</v>
      </c>
      <c r="I37" s="301">
        <v>0</v>
      </c>
      <c r="J37" s="302"/>
      <c r="K37" s="303" t="s">
        <v>2337</v>
      </c>
      <c r="L37" s="303" t="s">
        <v>783</v>
      </c>
      <c r="M37" s="302" t="s">
        <v>2338</v>
      </c>
      <c r="N37" s="304" t="s">
        <v>2339</v>
      </c>
      <c r="P37" s="141" t="str">
        <f t="shared" si="4"/>
        <v>322</v>
      </c>
      <c r="Q37" s="141" t="str">
        <f t="shared" si="5"/>
        <v>32</v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 ht="36">
      <c r="A38" s="297">
        <v>12</v>
      </c>
      <c r="B38" s="146" t="str">
        <f t="shared" si="1"/>
        <v>Sredstva učešća za pomoći</v>
      </c>
      <c r="C38" s="297">
        <v>3233</v>
      </c>
      <c r="D38" s="146" t="str">
        <f t="shared" si="2"/>
        <v>Usluge promidžbe i informiranja</v>
      </c>
      <c r="E38" s="299" t="s">
        <v>1108</v>
      </c>
      <c r="F38" s="146" t="str">
        <f t="shared" si="3"/>
        <v>Vrhunska istraživanja Znanstvenih centara izvrsnosti</v>
      </c>
      <c r="G38" s="301">
        <v>14000</v>
      </c>
      <c r="H38" s="301">
        <v>11300</v>
      </c>
      <c r="I38" s="301">
        <v>0</v>
      </c>
      <c r="J38" s="302"/>
      <c r="K38" s="303" t="s">
        <v>2337</v>
      </c>
      <c r="L38" s="303" t="s">
        <v>783</v>
      </c>
      <c r="M38" s="302" t="s">
        <v>2338</v>
      </c>
      <c r="N38" s="304" t="s">
        <v>2339</v>
      </c>
      <c r="P38" s="141" t="str">
        <f t="shared" si="4"/>
        <v>323</v>
      </c>
      <c r="Q38" s="141" t="str">
        <f t="shared" si="5"/>
        <v>32</v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 ht="36">
      <c r="A39" s="297">
        <v>12</v>
      </c>
      <c r="B39" s="146" t="str">
        <f t="shared" si="1"/>
        <v>Sredstva učešća za pomoći</v>
      </c>
      <c r="C39" s="297">
        <v>3237</v>
      </c>
      <c r="D39" s="146" t="str">
        <f t="shared" si="2"/>
        <v>Intelektualne i osobne usluge</v>
      </c>
      <c r="E39" s="299" t="s">
        <v>1108</v>
      </c>
      <c r="F39" s="146" t="str">
        <f t="shared" si="3"/>
        <v>Vrhunska istraživanja Znanstvenih centara izvrsnosti</v>
      </c>
      <c r="G39" s="301">
        <v>102000</v>
      </c>
      <c r="H39" s="301">
        <v>9000</v>
      </c>
      <c r="I39" s="301">
        <v>0</v>
      </c>
      <c r="J39" s="302"/>
      <c r="K39" s="303" t="s">
        <v>2337</v>
      </c>
      <c r="L39" s="303" t="s">
        <v>783</v>
      </c>
      <c r="M39" s="302" t="s">
        <v>2338</v>
      </c>
      <c r="N39" s="304" t="s">
        <v>2339</v>
      </c>
      <c r="P39" s="141" t="str">
        <f t="shared" si="4"/>
        <v>323</v>
      </c>
      <c r="Q39" s="141" t="str">
        <f t="shared" si="5"/>
        <v>32</v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 ht="36">
      <c r="A40" s="297">
        <v>12</v>
      </c>
      <c r="B40" s="146" t="str">
        <f t="shared" si="1"/>
        <v>Sredstva učešća za pomoći</v>
      </c>
      <c r="C40" s="297">
        <v>3238</v>
      </c>
      <c r="D40" s="146" t="str">
        <f t="shared" si="2"/>
        <v>Računalne usluge</v>
      </c>
      <c r="E40" s="299" t="s">
        <v>1108</v>
      </c>
      <c r="F40" s="146" t="str">
        <f t="shared" si="3"/>
        <v>Vrhunska istraživanja Znanstvenih centara izvrsnosti</v>
      </c>
      <c r="G40" s="301">
        <v>2000</v>
      </c>
      <c r="H40" s="301">
        <v>1500</v>
      </c>
      <c r="I40" s="301">
        <v>0</v>
      </c>
      <c r="J40" s="302"/>
      <c r="K40" s="303" t="s">
        <v>2337</v>
      </c>
      <c r="L40" s="303" t="s">
        <v>783</v>
      </c>
      <c r="M40" s="302" t="s">
        <v>2338</v>
      </c>
      <c r="N40" s="304" t="s">
        <v>2339</v>
      </c>
      <c r="P40" s="141" t="str">
        <f t="shared" si="4"/>
        <v>323</v>
      </c>
      <c r="Q40" s="141" t="str">
        <f t="shared" si="5"/>
        <v>32</v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 ht="36">
      <c r="A41" s="297">
        <v>12</v>
      </c>
      <c r="B41" s="146" t="str">
        <f t="shared" si="1"/>
        <v>Sredstva učešća za pomoći</v>
      </c>
      <c r="C41" s="297">
        <v>3299</v>
      </c>
      <c r="D41" s="146" t="str">
        <f t="shared" si="2"/>
        <v>Ostali nespomenuti rashodi poslovanja</v>
      </c>
      <c r="E41" s="299" t="s">
        <v>1108</v>
      </c>
      <c r="F41" s="146" t="str">
        <f t="shared" si="3"/>
        <v>Vrhunska istraživanja Znanstvenih centara izvrsnosti</v>
      </c>
      <c r="G41" s="301">
        <v>1299100</v>
      </c>
      <c r="H41" s="301">
        <v>1354200</v>
      </c>
      <c r="I41" s="301">
        <v>0</v>
      </c>
      <c r="J41" s="302"/>
      <c r="K41" s="303" t="s">
        <v>2337</v>
      </c>
      <c r="L41" s="303" t="s">
        <v>783</v>
      </c>
      <c r="M41" s="302" t="s">
        <v>2338</v>
      </c>
      <c r="N41" s="304" t="s">
        <v>2339</v>
      </c>
      <c r="P41" s="141" t="str">
        <f t="shared" si="4"/>
        <v>329</v>
      </c>
      <c r="Q41" s="141" t="str">
        <f t="shared" si="5"/>
        <v>32</v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 ht="36">
      <c r="A42" s="297">
        <v>12</v>
      </c>
      <c r="B42" s="146" t="str">
        <f t="shared" si="1"/>
        <v>Sredstva učešća za pomoći</v>
      </c>
      <c r="C42" s="297">
        <v>4224</v>
      </c>
      <c r="D42" s="146" t="str">
        <f t="shared" si="2"/>
        <v>Medicinska i laboratorijska oprema</v>
      </c>
      <c r="E42" s="299" t="s">
        <v>1108</v>
      </c>
      <c r="F42" s="146" t="str">
        <f t="shared" si="3"/>
        <v>Vrhunska istraživanja Znanstvenih centara izvrsnosti</v>
      </c>
      <c r="G42" s="301">
        <v>62200</v>
      </c>
      <c r="H42" s="301">
        <v>41500</v>
      </c>
      <c r="I42" s="301">
        <v>0</v>
      </c>
      <c r="J42" s="302"/>
      <c r="K42" s="303" t="s">
        <v>2337</v>
      </c>
      <c r="L42" s="303" t="s">
        <v>783</v>
      </c>
      <c r="M42" s="302" t="s">
        <v>2338</v>
      </c>
      <c r="N42" s="304" t="s">
        <v>2339</v>
      </c>
      <c r="P42" s="141" t="str">
        <f t="shared" si="4"/>
        <v>422</v>
      </c>
      <c r="Q42" s="141" t="str">
        <f t="shared" si="5"/>
        <v>42</v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 ht="36">
      <c r="A43" s="297">
        <v>563</v>
      </c>
      <c r="B43" s="146" t="str">
        <f t="shared" si="1"/>
        <v>Europski fond za regionalni razvoj (ERDF)</v>
      </c>
      <c r="C43" s="297">
        <v>3213</v>
      </c>
      <c r="D43" s="146" t="str">
        <f t="shared" si="2"/>
        <v>Stručno usavršavanje zaposlenika</v>
      </c>
      <c r="E43" s="299" t="s">
        <v>1108</v>
      </c>
      <c r="F43" s="146" t="str">
        <f t="shared" si="3"/>
        <v>Vrhunska istraživanja Znanstvenih centara izvrsnosti</v>
      </c>
      <c r="G43" s="301">
        <v>701000</v>
      </c>
      <c r="H43" s="301">
        <v>110000</v>
      </c>
      <c r="I43" s="301">
        <v>0</v>
      </c>
      <c r="J43" s="302"/>
      <c r="K43" s="303" t="s">
        <v>2337</v>
      </c>
      <c r="L43" s="303" t="s">
        <v>783</v>
      </c>
      <c r="M43" s="302" t="s">
        <v>2338</v>
      </c>
      <c r="N43" s="304" t="s">
        <v>2339</v>
      </c>
      <c r="P43" s="141" t="str">
        <f t="shared" si="4"/>
        <v>321</v>
      </c>
      <c r="Q43" s="141" t="str">
        <f t="shared" si="5"/>
        <v>32</v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 ht="36">
      <c r="A44" s="297">
        <v>563</v>
      </c>
      <c r="B44" s="146" t="str">
        <f t="shared" si="1"/>
        <v>Europski fond za regionalni razvoj (ERDF)</v>
      </c>
      <c r="C44" s="297">
        <v>3221</v>
      </c>
      <c r="D44" s="146" t="str">
        <f t="shared" si="2"/>
        <v>Uredski materijal i ostali materijalni rashodi</v>
      </c>
      <c r="E44" s="299" t="s">
        <v>1108</v>
      </c>
      <c r="F44" s="146" t="str">
        <f t="shared" si="3"/>
        <v>Vrhunska istraživanja Znanstvenih centara izvrsnosti</v>
      </c>
      <c r="G44" s="301">
        <v>1400000</v>
      </c>
      <c r="H44" s="301">
        <v>552500</v>
      </c>
      <c r="I44" s="301">
        <v>0</v>
      </c>
      <c r="J44" s="302"/>
      <c r="K44" s="303" t="s">
        <v>2337</v>
      </c>
      <c r="L44" s="303" t="s">
        <v>783</v>
      </c>
      <c r="M44" s="302" t="s">
        <v>2338</v>
      </c>
      <c r="N44" s="304" t="s">
        <v>2339</v>
      </c>
      <c r="P44" s="141" t="str">
        <f t="shared" si="4"/>
        <v>322</v>
      </c>
      <c r="Q44" s="141" t="str">
        <f t="shared" si="5"/>
        <v>32</v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 ht="36">
      <c r="A45" s="297">
        <v>563</v>
      </c>
      <c r="B45" s="146" t="str">
        <f t="shared" si="1"/>
        <v>Europski fond za regionalni razvoj (ERDF)</v>
      </c>
      <c r="C45" s="297">
        <v>3233</v>
      </c>
      <c r="D45" s="146" t="str">
        <f t="shared" si="2"/>
        <v>Usluge promidžbe i informiranja</v>
      </c>
      <c r="E45" s="299" t="s">
        <v>1108</v>
      </c>
      <c r="F45" s="146" t="str">
        <f t="shared" si="3"/>
        <v>Vrhunska istraživanja Znanstvenih centara izvrsnosti</v>
      </c>
      <c r="G45" s="301">
        <v>81300</v>
      </c>
      <c r="H45" s="301">
        <v>64000</v>
      </c>
      <c r="I45" s="301">
        <v>0</v>
      </c>
      <c r="J45" s="302"/>
      <c r="K45" s="303" t="s">
        <v>2337</v>
      </c>
      <c r="L45" s="303" t="s">
        <v>783</v>
      </c>
      <c r="M45" s="302" t="s">
        <v>2338</v>
      </c>
      <c r="N45" s="304" t="s">
        <v>2339</v>
      </c>
      <c r="P45" s="141" t="str">
        <f t="shared" si="4"/>
        <v>323</v>
      </c>
      <c r="Q45" s="141" t="str">
        <f t="shared" si="5"/>
        <v>32</v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 ht="36">
      <c r="A46" s="297">
        <v>563</v>
      </c>
      <c r="B46" s="146" t="str">
        <f t="shared" si="1"/>
        <v>Europski fond za regionalni razvoj (ERDF)</v>
      </c>
      <c r="C46" s="297">
        <v>3237</v>
      </c>
      <c r="D46" s="146" t="str">
        <f t="shared" si="2"/>
        <v>Intelektualne i osobne usluge</v>
      </c>
      <c r="E46" s="299" t="s">
        <v>1108</v>
      </c>
      <c r="F46" s="146" t="str">
        <f t="shared" si="3"/>
        <v>Vrhunska istraživanja Znanstvenih centara izvrsnosti</v>
      </c>
      <c r="G46" s="301">
        <v>576000</v>
      </c>
      <c r="H46" s="301">
        <v>508700</v>
      </c>
      <c r="I46" s="301">
        <v>0</v>
      </c>
      <c r="J46" s="302"/>
      <c r="K46" s="303" t="s">
        <v>2337</v>
      </c>
      <c r="L46" s="303" t="s">
        <v>783</v>
      </c>
      <c r="M46" s="302" t="s">
        <v>2338</v>
      </c>
      <c r="N46" s="304" t="s">
        <v>2339</v>
      </c>
      <c r="P46" s="141" t="str">
        <f t="shared" si="4"/>
        <v>323</v>
      </c>
      <c r="Q46" s="141" t="str">
        <f t="shared" si="5"/>
        <v>32</v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 ht="36">
      <c r="A47" s="297">
        <v>563</v>
      </c>
      <c r="B47" s="146" t="str">
        <f t="shared" si="1"/>
        <v>Europski fond za regionalni razvoj (ERDF)</v>
      </c>
      <c r="C47" s="297">
        <v>3238</v>
      </c>
      <c r="D47" s="146" t="str">
        <f t="shared" si="2"/>
        <v>Računalne usluge</v>
      </c>
      <c r="E47" s="299" t="s">
        <v>1108</v>
      </c>
      <c r="F47" s="146" t="str">
        <f t="shared" si="3"/>
        <v>Vrhunska istraživanja Znanstvenih centara izvrsnosti</v>
      </c>
      <c r="G47" s="301">
        <v>15000</v>
      </c>
      <c r="H47" s="301">
        <v>7300</v>
      </c>
      <c r="I47" s="301">
        <v>0</v>
      </c>
      <c r="J47" s="302"/>
      <c r="K47" s="303" t="s">
        <v>2337</v>
      </c>
      <c r="L47" s="303" t="s">
        <v>783</v>
      </c>
      <c r="M47" s="302" t="s">
        <v>2338</v>
      </c>
      <c r="N47" s="304" t="s">
        <v>2339</v>
      </c>
      <c r="P47" s="141" t="str">
        <f t="shared" si="4"/>
        <v>323</v>
      </c>
      <c r="Q47" s="141" t="str">
        <f t="shared" si="5"/>
        <v>32</v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 ht="36">
      <c r="A48" s="297">
        <v>563</v>
      </c>
      <c r="B48" s="146" t="str">
        <f t="shared" si="1"/>
        <v>Europski fond za regionalni razvoj (ERDF)</v>
      </c>
      <c r="C48" s="297">
        <v>3299</v>
      </c>
      <c r="D48" s="146" t="str">
        <f t="shared" si="2"/>
        <v>Ostali nespomenuti rashodi poslovanja</v>
      </c>
      <c r="E48" s="299" t="s">
        <v>1108</v>
      </c>
      <c r="F48" s="146" t="str">
        <f t="shared" si="3"/>
        <v>Vrhunska istraživanja Znanstvenih centara izvrsnosti</v>
      </c>
      <c r="G48" s="301">
        <v>7371800</v>
      </c>
      <c r="H48" s="301">
        <v>7669000</v>
      </c>
      <c r="I48" s="301">
        <v>0</v>
      </c>
      <c r="J48" s="302"/>
      <c r="K48" s="303" t="s">
        <v>2337</v>
      </c>
      <c r="L48" s="303" t="s">
        <v>783</v>
      </c>
      <c r="M48" s="302" t="s">
        <v>2338</v>
      </c>
      <c r="N48" s="304" t="s">
        <v>2339</v>
      </c>
      <c r="P48" s="141" t="str">
        <f t="shared" si="4"/>
        <v>329</v>
      </c>
      <c r="Q48" s="141" t="str">
        <f t="shared" si="5"/>
        <v>32</v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297">
        <v>563</v>
      </c>
      <c r="B49" s="146" t="str">
        <f t="shared" si="1"/>
        <v>Europski fond za regionalni razvoj (ERDF)</v>
      </c>
      <c r="C49" s="297">
        <v>4221</v>
      </c>
      <c r="D49" s="146" t="str">
        <f t="shared" si="2"/>
        <v>Uredska oprema i namještaj</v>
      </c>
      <c r="E49" s="299" t="s">
        <v>1112</v>
      </c>
      <c r="F49" s="146" t="str">
        <f t="shared" si="3"/>
        <v>Poziv Modernizacija, unaprjeđenje i proširenje infrastrukture studentskog smještaja za studente u nepovoljnom položaju</v>
      </c>
      <c r="G49" s="301">
        <v>10518750</v>
      </c>
      <c r="H49" s="301">
        <v>0</v>
      </c>
      <c r="I49" s="301">
        <v>0</v>
      </c>
      <c r="J49" s="302"/>
      <c r="K49" s="303"/>
      <c r="L49" s="303"/>
      <c r="M49" s="302"/>
      <c r="N49" s="304"/>
      <c r="P49" s="141" t="str">
        <f t="shared" si="4"/>
        <v>422</v>
      </c>
      <c r="Q49" s="141" t="str">
        <f t="shared" si="5"/>
        <v>42</v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 ht="36">
      <c r="A50" s="297">
        <v>563</v>
      </c>
      <c r="B50" s="146" t="str">
        <f t="shared" si="1"/>
        <v>Europski fond za regionalni razvoj (ERDF)</v>
      </c>
      <c r="C50" s="297">
        <v>4224</v>
      </c>
      <c r="D50" s="146" t="str">
        <f t="shared" si="2"/>
        <v>Medicinska i laboratorijska oprema</v>
      </c>
      <c r="E50" s="299" t="s">
        <v>1108</v>
      </c>
      <c r="F50" s="146" t="str">
        <f t="shared" si="3"/>
        <v>Vrhunska istraživanja Znanstvenih centara izvrsnosti</v>
      </c>
      <c r="G50" s="301">
        <v>352500</v>
      </c>
      <c r="H50" s="301">
        <v>235000</v>
      </c>
      <c r="I50" s="301">
        <v>0</v>
      </c>
      <c r="J50" s="302"/>
      <c r="K50" s="303" t="s">
        <v>2337</v>
      </c>
      <c r="L50" s="303" t="s">
        <v>783</v>
      </c>
      <c r="M50" s="302" t="s">
        <v>2338</v>
      </c>
      <c r="N50" s="304" t="s">
        <v>2339</v>
      </c>
      <c r="P50" s="141" t="str">
        <f t="shared" si="4"/>
        <v>422</v>
      </c>
      <c r="Q50" s="141" t="str">
        <f t="shared" si="5"/>
        <v>42</v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297">
        <v>563</v>
      </c>
      <c r="B51" s="146" t="str">
        <f t="shared" si="1"/>
        <v>Europski fond za regionalni razvoj (ERDF)</v>
      </c>
      <c r="C51" s="297">
        <v>4227</v>
      </c>
      <c r="D51" s="146" t="str">
        <f t="shared" si="2"/>
        <v>Uređaji, strojevi i oprema za ostale namjene</v>
      </c>
      <c r="E51" s="299" t="s">
        <v>1112</v>
      </c>
      <c r="F51" s="146" t="str">
        <f t="shared" si="3"/>
        <v>Poziv Modernizacija, unaprjeđenje i proširenje infrastrukture studentskog smještaja za studente u nepovoljnom položaju</v>
      </c>
      <c r="G51" s="301">
        <v>2751875</v>
      </c>
      <c r="H51" s="301">
        <v>0</v>
      </c>
      <c r="I51" s="301">
        <v>0</v>
      </c>
      <c r="J51" s="302"/>
      <c r="K51" s="303"/>
      <c r="L51" s="303"/>
      <c r="M51" s="302"/>
      <c r="N51" s="304"/>
      <c r="P51" s="141" t="str">
        <f t="shared" si="4"/>
        <v>422</v>
      </c>
      <c r="Q51" s="141" t="str">
        <f t="shared" si="5"/>
        <v>42</v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 ht="108">
      <c r="A52" s="297">
        <v>12</v>
      </c>
      <c r="B52" s="146" t="str">
        <f t="shared" si="1"/>
        <v>Sredstva učešća za pomoći</v>
      </c>
      <c r="C52" s="297">
        <v>3233</v>
      </c>
      <c r="D52" s="146" t="str">
        <f t="shared" si="2"/>
        <v>Usluge promidžbe i informiranja</v>
      </c>
      <c r="E52" s="299" t="s">
        <v>1191</v>
      </c>
      <c r="F52" s="146" t="str">
        <f t="shared" si="3"/>
        <v>Ulaganje u organizacijsku reformu i infrastrukturu sektora istraživanja, razvoja i inovacija</v>
      </c>
      <c r="G52" s="301"/>
      <c r="H52" s="301">
        <v>3350</v>
      </c>
      <c r="I52" s="301">
        <v>0</v>
      </c>
      <c r="J52" s="302"/>
      <c r="K52" s="303" t="s">
        <v>2345</v>
      </c>
      <c r="L52" s="303" t="s">
        <v>783</v>
      </c>
      <c r="M52" s="302" t="s">
        <v>2338</v>
      </c>
      <c r="N52" s="304" t="s">
        <v>2346</v>
      </c>
      <c r="P52" s="141" t="str">
        <f t="shared" si="4"/>
        <v>323</v>
      </c>
      <c r="Q52" s="141" t="str">
        <f t="shared" si="5"/>
        <v>32</v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 ht="108">
      <c r="A53" s="297">
        <v>12</v>
      </c>
      <c r="B53" s="146" t="str">
        <f t="shared" si="1"/>
        <v>Sredstva učešća za pomoći</v>
      </c>
      <c r="C53" s="297">
        <v>3237</v>
      </c>
      <c r="D53" s="146" t="str">
        <f t="shared" si="2"/>
        <v>Intelektualne i osobne usluge</v>
      </c>
      <c r="E53" s="299" t="s">
        <v>1191</v>
      </c>
      <c r="F53" s="146" t="str">
        <f t="shared" si="3"/>
        <v>Ulaganje u organizacijsku reformu i infrastrukturu sektora istraživanja, razvoja i inovacija</v>
      </c>
      <c r="G53" s="301">
        <v>101400</v>
      </c>
      <c r="H53" s="301">
        <v>101400</v>
      </c>
      <c r="I53" s="301">
        <v>0</v>
      </c>
      <c r="J53" s="302"/>
      <c r="K53" s="303" t="s">
        <v>2345</v>
      </c>
      <c r="L53" s="303" t="s">
        <v>783</v>
      </c>
      <c r="M53" s="302" t="s">
        <v>2338</v>
      </c>
      <c r="N53" s="304" t="s">
        <v>2346</v>
      </c>
      <c r="P53" s="141" t="str">
        <f t="shared" si="4"/>
        <v>323</v>
      </c>
      <c r="Q53" s="141" t="str">
        <f t="shared" si="5"/>
        <v>32</v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 ht="108">
      <c r="A54" s="297">
        <v>12</v>
      </c>
      <c r="B54" s="146" t="str">
        <f t="shared" si="1"/>
        <v>Sredstva učešća za pomoći</v>
      </c>
      <c r="C54" s="297">
        <v>3239</v>
      </c>
      <c r="D54" s="146" t="str">
        <f t="shared" si="2"/>
        <v>Ostale usluge</v>
      </c>
      <c r="E54" s="299" t="s">
        <v>1191</v>
      </c>
      <c r="F54" s="146" t="str">
        <f t="shared" si="3"/>
        <v>Ulaganje u organizacijsku reformu i infrastrukturu sektora istraživanja, razvoja i inovacija</v>
      </c>
      <c r="G54" s="301"/>
      <c r="H54" s="301">
        <v>450</v>
      </c>
      <c r="I54" s="301">
        <v>0</v>
      </c>
      <c r="J54" s="302"/>
      <c r="K54" s="303" t="s">
        <v>2345</v>
      </c>
      <c r="L54" s="303" t="s">
        <v>783</v>
      </c>
      <c r="M54" s="302" t="s">
        <v>2338</v>
      </c>
      <c r="N54" s="304" t="s">
        <v>2346</v>
      </c>
      <c r="P54" s="141" t="str">
        <f t="shared" si="4"/>
        <v>323</v>
      </c>
      <c r="Q54" s="141" t="str">
        <f t="shared" si="5"/>
        <v>32</v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 ht="108">
      <c r="A55" s="297">
        <v>12</v>
      </c>
      <c r="B55" s="146" t="str">
        <f t="shared" si="1"/>
        <v>Sredstva učešća za pomoći</v>
      </c>
      <c r="C55" s="297">
        <v>3293</v>
      </c>
      <c r="D55" s="146" t="str">
        <f t="shared" si="2"/>
        <v>Reprezentacija</v>
      </c>
      <c r="E55" s="299" t="s">
        <v>1191</v>
      </c>
      <c r="F55" s="146" t="str">
        <f t="shared" si="3"/>
        <v>Ulaganje u organizacijsku reformu i infrastrukturu sektora istraživanja, razvoja i inovacija</v>
      </c>
      <c r="G55" s="301"/>
      <c r="H55" s="301">
        <v>800</v>
      </c>
      <c r="I55" s="301">
        <v>0</v>
      </c>
      <c r="J55" s="302"/>
      <c r="K55" s="303" t="s">
        <v>2345</v>
      </c>
      <c r="L55" s="303" t="s">
        <v>783</v>
      </c>
      <c r="M55" s="302" t="s">
        <v>2338</v>
      </c>
      <c r="N55" s="304" t="s">
        <v>2346</v>
      </c>
      <c r="P55" s="141" t="str">
        <f t="shared" si="4"/>
        <v>329</v>
      </c>
      <c r="Q55" s="141" t="str">
        <f t="shared" si="5"/>
        <v>32</v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 ht="108">
      <c r="A56" s="297">
        <v>12</v>
      </c>
      <c r="B56" s="146" t="str">
        <f t="shared" si="1"/>
        <v>Sredstva učešća za pomoći</v>
      </c>
      <c r="C56" s="297">
        <v>4212</v>
      </c>
      <c r="D56" s="146" t="str">
        <f t="shared" si="2"/>
        <v>Poslovni objekti</v>
      </c>
      <c r="E56" s="299" t="s">
        <v>1191</v>
      </c>
      <c r="F56" s="146" t="str">
        <f t="shared" si="3"/>
        <v>Ulaganje u organizacijsku reformu i infrastrukturu sektora istraživanja, razvoja i inovacija</v>
      </c>
      <c r="G56" s="301">
        <v>580500</v>
      </c>
      <c r="H56" s="301">
        <v>580440</v>
      </c>
      <c r="I56" s="301">
        <v>0</v>
      </c>
      <c r="J56" s="302"/>
      <c r="K56" s="303" t="s">
        <v>2345</v>
      </c>
      <c r="L56" s="303" t="s">
        <v>783</v>
      </c>
      <c r="M56" s="302" t="s">
        <v>2338</v>
      </c>
      <c r="N56" s="304" t="s">
        <v>2346</v>
      </c>
      <c r="P56" s="141" t="str">
        <f t="shared" si="4"/>
        <v>421</v>
      </c>
      <c r="Q56" s="141" t="str">
        <f t="shared" si="5"/>
        <v>42</v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 ht="108">
      <c r="A57" s="297">
        <v>563</v>
      </c>
      <c r="B57" s="146" t="str">
        <f t="shared" si="1"/>
        <v>Europski fond za regionalni razvoj (ERDF)</v>
      </c>
      <c r="C57" s="297">
        <v>3233</v>
      </c>
      <c r="D57" s="146" t="str">
        <f t="shared" si="2"/>
        <v>Usluge promidžbe i informiranja</v>
      </c>
      <c r="E57" s="299" t="s">
        <v>1191</v>
      </c>
      <c r="F57" s="146" t="str">
        <f t="shared" si="3"/>
        <v>Ulaganje u organizacijsku reformu i infrastrukturu sektora istraživanja, razvoja i inovacija</v>
      </c>
      <c r="G57" s="301"/>
      <c r="H57" s="301">
        <v>18980</v>
      </c>
      <c r="I57" s="301">
        <v>0</v>
      </c>
      <c r="J57" s="302"/>
      <c r="K57" s="303" t="s">
        <v>2345</v>
      </c>
      <c r="L57" s="303" t="s">
        <v>783</v>
      </c>
      <c r="M57" s="302" t="s">
        <v>2338</v>
      </c>
      <c r="N57" s="304" t="s">
        <v>2346</v>
      </c>
      <c r="P57" s="141" t="str">
        <f t="shared" si="4"/>
        <v>323</v>
      </c>
      <c r="Q57" s="141" t="str">
        <f t="shared" si="5"/>
        <v>32</v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 ht="108">
      <c r="A58" s="297">
        <v>563</v>
      </c>
      <c r="B58" s="146" t="str">
        <f t="shared" si="1"/>
        <v>Europski fond za regionalni razvoj (ERDF)</v>
      </c>
      <c r="C58" s="297">
        <v>3237</v>
      </c>
      <c r="D58" s="146" t="str">
        <f t="shared" si="2"/>
        <v>Intelektualne i osobne usluge</v>
      </c>
      <c r="E58" s="299" t="s">
        <v>1191</v>
      </c>
      <c r="F58" s="146" t="str">
        <f t="shared" si="3"/>
        <v>Ulaganje u organizacijsku reformu i infrastrukturu sektora istraživanja, razvoja i inovacija</v>
      </c>
      <c r="G58" s="301">
        <v>572630</v>
      </c>
      <c r="H58" s="301">
        <v>572630</v>
      </c>
      <c r="I58" s="301">
        <v>0</v>
      </c>
      <c r="J58" s="302"/>
      <c r="K58" s="303" t="s">
        <v>2345</v>
      </c>
      <c r="L58" s="303" t="s">
        <v>783</v>
      </c>
      <c r="M58" s="302" t="s">
        <v>2338</v>
      </c>
      <c r="N58" s="304" t="s">
        <v>2346</v>
      </c>
      <c r="P58" s="141" t="str">
        <f t="shared" si="4"/>
        <v>323</v>
      </c>
      <c r="Q58" s="141" t="str">
        <f t="shared" si="5"/>
        <v>32</v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 ht="108">
      <c r="A59" s="297">
        <v>563</v>
      </c>
      <c r="B59" s="146" t="str">
        <f t="shared" si="1"/>
        <v>Europski fond za regionalni razvoj (ERDF)</v>
      </c>
      <c r="C59" s="297">
        <v>3239</v>
      </c>
      <c r="D59" s="146" t="str">
        <f t="shared" si="2"/>
        <v>Ostale usluge</v>
      </c>
      <c r="E59" s="299" t="s">
        <v>1191</v>
      </c>
      <c r="F59" s="146" t="str">
        <f t="shared" si="3"/>
        <v>Ulaganje u organizacijsku reformu i infrastrukturu sektora istraživanja, razvoja i inovacija</v>
      </c>
      <c r="G59" s="301"/>
      <c r="H59" s="301">
        <v>2520</v>
      </c>
      <c r="I59" s="301">
        <v>0</v>
      </c>
      <c r="J59" s="302"/>
      <c r="K59" s="303" t="s">
        <v>2345</v>
      </c>
      <c r="L59" s="303" t="s">
        <v>783</v>
      </c>
      <c r="M59" s="302" t="s">
        <v>2338</v>
      </c>
      <c r="N59" s="304" t="s">
        <v>2346</v>
      </c>
      <c r="P59" s="141" t="str">
        <f t="shared" si="4"/>
        <v>323</v>
      </c>
      <c r="Q59" s="141" t="str">
        <f t="shared" si="5"/>
        <v>32</v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 ht="108">
      <c r="A60" s="297">
        <v>563</v>
      </c>
      <c r="B60" s="146" t="str">
        <f t="shared" si="1"/>
        <v>Europski fond za regionalni razvoj (ERDF)</v>
      </c>
      <c r="C60" s="297">
        <v>3293</v>
      </c>
      <c r="D60" s="146" t="str">
        <f t="shared" si="2"/>
        <v>Reprezentacija</v>
      </c>
      <c r="E60" s="299" t="s">
        <v>1191</v>
      </c>
      <c r="F60" s="146" t="str">
        <f t="shared" si="3"/>
        <v>Ulaganje u organizacijsku reformu i infrastrukturu sektora istraživanja, razvoja i inovacija</v>
      </c>
      <c r="G60" s="301"/>
      <c r="H60" s="301">
        <v>4540</v>
      </c>
      <c r="I60" s="301">
        <v>0</v>
      </c>
      <c r="J60" s="302"/>
      <c r="K60" s="303" t="s">
        <v>2345</v>
      </c>
      <c r="L60" s="303" t="s">
        <v>783</v>
      </c>
      <c r="M60" s="302" t="s">
        <v>2338</v>
      </c>
      <c r="N60" s="304" t="s">
        <v>2346</v>
      </c>
      <c r="P60" s="141" t="str">
        <f t="shared" si="4"/>
        <v>329</v>
      </c>
      <c r="Q60" s="141" t="str">
        <f t="shared" si="5"/>
        <v>32</v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 ht="108">
      <c r="A61" s="297">
        <v>563</v>
      </c>
      <c r="B61" s="146" t="str">
        <f t="shared" si="1"/>
        <v>Europski fond za regionalni razvoj (ERDF)</v>
      </c>
      <c r="C61" s="297">
        <v>4212</v>
      </c>
      <c r="D61" s="146" t="str">
        <f t="shared" si="2"/>
        <v>Poslovni objekti</v>
      </c>
      <c r="E61" s="299" t="s">
        <v>1191</v>
      </c>
      <c r="F61" s="146" t="str">
        <f t="shared" si="3"/>
        <v>Ulaganje u organizacijsku reformu i infrastrukturu sektora istraživanja, razvoja i inovacija</v>
      </c>
      <c r="G61" s="301">
        <v>3289500</v>
      </c>
      <c r="H61" s="301">
        <v>3289190</v>
      </c>
      <c r="I61" s="301">
        <v>0</v>
      </c>
      <c r="J61" s="302"/>
      <c r="K61" s="303" t="s">
        <v>2345</v>
      </c>
      <c r="L61" s="303" t="s">
        <v>783</v>
      </c>
      <c r="M61" s="302" t="s">
        <v>2338</v>
      </c>
      <c r="N61" s="304" t="s">
        <v>2346</v>
      </c>
      <c r="P61" s="141" t="str">
        <f t="shared" si="4"/>
        <v>421</v>
      </c>
      <c r="Q61" s="141" t="str">
        <f t="shared" si="5"/>
        <v>42</v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 ht="36">
      <c r="A62" s="298">
        <v>52</v>
      </c>
      <c r="B62" s="146" t="str">
        <f t="shared" si="1"/>
        <v>Ostale pomoći</v>
      </c>
      <c r="C62" s="298">
        <v>3211</v>
      </c>
      <c r="D62" s="146" t="str">
        <f t="shared" si="2"/>
        <v>Službena putovanja</v>
      </c>
      <c r="E62" s="300" t="s">
        <v>2336</v>
      </c>
      <c r="F62" s="146" t="str">
        <f t="shared" si="3"/>
        <v/>
      </c>
      <c r="G62" s="305">
        <v>45887</v>
      </c>
      <c r="H62" s="305">
        <v>45887</v>
      </c>
      <c r="I62" s="305">
        <v>0</v>
      </c>
      <c r="J62" s="306"/>
      <c r="K62" s="307" t="s">
        <v>2347</v>
      </c>
      <c r="L62" s="308" t="s">
        <v>2348</v>
      </c>
      <c r="M62" s="309" t="s">
        <v>2349</v>
      </c>
      <c r="N62" s="310" t="s">
        <v>2350</v>
      </c>
      <c r="P62" s="141" t="str">
        <f t="shared" si="4"/>
        <v>321</v>
      </c>
      <c r="Q62" s="141" t="str">
        <f t="shared" si="5"/>
        <v>32</v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 ht="36">
      <c r="A63" s="298">
        <v>52</v>
      </c>
      <c r="B63" s="146" t="str">
        <f t="shared" si="1"/>
        <v>Ostale pomoći</v>
      </c>
      <c r="C63" s="298">
        <v>3213</v>
      </c>
      <c r="D63" s="146" t="str">
        <f t="shared" si="2"/>
        <v>Stručno usavršavanje zaposlenika</v>
      </c>
      <c r="E63" s="300" t="s">
        <v>2336</v>
      </c>
      <c r="F63" s="146" t="str">
        <f t="shared" si="3"/>
        <v/>
      </c>
      <c r="G63" s="305">
        <v>30080</v>
      </c>
      <c r="H63" s="305">
        <v>30080</v>
      </c>
      <c r="I63" s="305">
        <v>0</v>
      </c>
      <c r="J63" s="306"/>
      <c r="K63" s="307" t="s">
        <v>2347</v>
      </c>
      <c r="L63" s="308" t="s">
        <v>2348</v>
      </c>
      <c r="M63" s="309" t="s">
        <v>2349</v>
      </c>
      <c r="N63" s="310" t="s">
        <v>2350</v>
      </c>
      <c r="P63" s="141" t="str">
        <f t="shared" si="4"/>
        <v>321</v>
      </c>
      <c r="Q63" s="141" t="str">
        <f t="shared" si="5"/>
        <v>32</v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 ht="36">
      <c r="A64" s="298">
        <v>52</v>
      </c>
      <c r="B64" s="146" t="str">
        <f t="shared" si="1"/>
        <v>Ostale pomoći</v>
      </c>
      <c r="C64" s="298">
        <v>3221</v>
      </c>
      <c r="D64" s="146" t="str">
        <f t="shared" si="2"/>
        <v>Uredski materijal i ostali materijalni rashodi</v>
      </c>
      <c r="E64" s="300" t="s">
        <v>2336</v>
      </c>
      <c r="F64" s="146" t="str">
        <f t="shared" si="3"/>
        <v/>
      </c>
      <c r="G64" s="305">
        <v>9320</v>
      </c>
      <c r="H64" s="305">
        <v>9320</v>
      </c>
      <c r="I64" s="305">
        <v>0</v>
      </c>
      <c r="J64" s="306"/>
      <c r="K64" s="307" t="s">
        <v>2347</v>
      </c>
      <c r="L64" s="308" t="s">
        <v>2348</v>
      </c>
      <c r="M64" s="309" t="s">
        <v>2349</v>
      </c>
      <c r="N64" s="310" t="s">
        <v>2350</v>
      </c>
      <c r="P64" s="141" t="str">
        <f t="shared" si="4"/>
        <v>322</v>
      </c>
      <c r="Q64" s="141" t="str">
        <f t="shared" si="5"/>
        <v>32</v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 ht="36">
      <c r="A65" s="298">
        <v>52</v>
      </c>
      <c r="B65" s="146" t="str">
        <f t="shared" si="1"/>
        <v>Ostale pomoći</v>
      </c>
      <c r="C65" s="298">
        <v>3237</v>
      </c>
      <c r="D65" s="146" t="str">
        <f t="shared" si="2"/>
        <v>Intelektualne i osobne usluge</v>
      </c>
      <c r="E65" s="300" t="s">
        <v>2336</v>
      </c>
      <c r="F65" s="146" t="str">
        <f t="shared" si="3"/>
        <v/>
      </c>
      <c r="G65" s="305">
        <v>30050</v>
      </c>
      <c r="H65" s="305">
        <v>30050</v>
      </c>
      <c r="I65" s="305">
        <v>0</v>
      </c>
      <c r="J65" s="306"/>
      <c r="K65" s="307" t="s">
        <v>2347</v>
      </c>
      <c r="L65" s="308" t="s">
        <v>2348</v>
      </c>
      <c r="M65" s="309" t="s">
        <v>2349</v>
      </c>
      <c r="N65" s="310" t="s">
        <v>2350</v>
      </c>
      <c r="P65" s="141" t="str">
        <f t="shared" si="4"/>
        <v>323</v>
      </c>
      <c r="Q65" s="141" t="str">
        <f t="shared" si="5"/>
        <v>32</v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 ht="36">
      <c r="A66" s="298">
        <v>52</v>
      </c>
      <c r="B66" s="146" t="str">
        <f t="shared" si="1"/>
        <v>Ostale pomoći</v>
      </c>
      <c r="C66" s="298">
        <v>3239</v>
      </c>
      <c r="D66" s="146" t="str">
        <f t="shared" si="2"/>
        <v>Ostale usluge</v>
      </c>
      <c r="E66" s="300" t="s">
        <v>2336</v>
      </c>
      <c r="F66" s="146" t="str">
        <f t="shared" si="3"/>
        <v/>
      </c>
      <c r="G66" s="305">
        <v>20000</v>
      </c>
      <c r="H66" s="305">
        <v>20000</v>
      </c>
      <c r="I66" s="305">
        <v>0</v>
      </c>
      <c r="J66" s="306"/>
      <c r="K66" s="307" t="s">
        <v>2347</v>
      </c>
      <c r="L66" s="308" t="s">
        <v>2348</v>
      </c>
      <c r="M66" s="309" t="s">
        <v>2349</v>
      </c>
      <c r="N66" s="310" t="s">
        <v>2350</v>
      </c>
      <c r="P66" s="141" t="str">
        <f t="shared" si="4"/>
        <v>323</v>
      </c>
      <c r="Q66" s="141" t="str">
        <f t="shared" si="5"/>
        <v>32</v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 ht="36">
      <c r="A67" s="298">
        <v>52</v>
      </c>
      <c r="B67" s="146" t="str">
        <f t="shared" si="1"/>
        <v>Ostale pomoći</v>
      </c>
      <c r="C67" s="298">
        <v>3293</v>
      </c>
      <c r="D67" s="146" t="str">
        <f t="shared" si="2"/>
        <v>Reprezentacija</v>
      </c>
      <c r="E67" s="300" t="s">
        <v>2336</v>
      </c>
      <c r="F67" s="146" t="str">
        <f t="shared" si="3"/>
        <v/>
      </c>
      <c r="G67" s="305">
        <v>12040</v>
      </c>
      <c r="H67" s="305">
        <v>12040</v>
      </c>
      <c r="I67" s="305">
        <v>0</v>
      </c>
      <c r="J67" s="306"/>
      <c r="K67" s="307" t="s">
        <v>2347</v>
      </c>
      <c r="L67" s="308" t="s">
        <v>2348</v>
      </c>
      <c r="M67" s="309" t="s">
        <v>2349</v>
      </c>
      <c r="N67" s="310" t="s">
        <v>2350</v>
      </c>
      <c r="P67" s="141" t="str">
        <f t="shared" si="4"/>
        <v>329</v>
      </c>
      <c r="Q67" s="141" t="str">
        <f t="shared" si="5"/>
        <v>32</v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 ht="36">
      <c r="A68" s="298">
        <v>52</v>
      </c>
      <c r="B68" s="146" t="str">
        <f t="shared" ref="B68:B131" si="8">IFERROR(VLOOKUP(A68,$R$6:$S$23,2,FALSE),"")</f>
        <v>Ostale pomoći</v>
      </c>
      <c r="C68" s="298">
        <v>3299</v>
      </c>
      <c r="D68" s="146" t="str">
        <f t="shared" ref="D68:D131" si="9">IFERROR(VLOOKUP(C68,$U$5:$W$129,2,FALSE),"")</f>
        <v>Ostali nespomenuti rashodi poslovanja</v>
      </c>
      <c r="E68" s="300" t="s">
        <v>2336</v>
      </c>
      <c r="F68" s="146" t="str">
        <f t="shared" ref="F68:F131" si="10">IFERROR(VLOOKUP(E68,$AA$5:$AB$500,2,FALSE),"")</f>
        <v/>
      </c>
      <c r="G68" s="305">
        <v>717050</v>
      </c>
      <c r="H68" s="305">
        <v>0</v>
      </c>
      <c r="I68" s="305">
        <v>0</v>
      </c>
      <c r="J68" s="306"/>
      <c r="K68" s="307" t="s">
        <v>2347</v>
      </c>
      <c r="L68" s="308" t="s">
        <v>2348</v>
      </c>
      <c r="M68" s="309" t="s">
        <v>2349</v>
      </c>
      <c r="N68" s="310" t="s">
        <v>2350</v>
      </c>
      <c r="P68" s="141" t="str">
        <f t="shared" ref="P68:P131" si="11">LEFT(C68,3)</f>
        <v>329</v>
      </c>
      <c r="Q68" s="141" t="str">
        <f t="shared" ref="Q68:Q131" si="12">LEFT(C68,2)</f>
        <v>32</v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B1" zoomScale="80" zoomScaleNormal="80" workbookViewId="0">
      <pane ySplit="2" topLeftCell="A71" activePane="bottomLeft" state="frozen"/>
      <selection pane="bottomLeft" activeCell="T5" sqref="T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29" t="s">
        <v>267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330" t="s">
        <v>269</v>
      </c>
      <c r="C3" s="331"/>
      <c r="D3" s="332" t="s">
        <v>42</v>
      </c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4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27297691</v>
      </c>
      <c r="E5" s="3"/>
      <c r="F5" s="3"/>
      <c r="G5" s="3">
        <v>340750</v>
      </c>
      <c r="H5" s="3"/>
      <c r="I5" s="3">
        <v>13945190</v>
      </c>
      <c r="J5" s="3"/>
      <c r="K5" s="3">
        <v>13011751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103128887.64616719</v>
      </c>
      <c r="E6" s="14">
        <f>+E27+E34</f>
        <v>58692246.646167181</v>
      </c>
      <c r="F6" s="14">
        <f t="shared" ref="F6:V6" si="0">+F27+F34</f>
        <v>4977575</v>
      </c>
      <c r="G6" s="14">
        <f t="shared" si="0"/>
        <v>1767500</v>
      </c>
      <c r="H6" s="14">
        <f>+H27+H34</f>
        <v>0</v>
      </c>
      <c r="I6" s="14">
        <f t="shared" si="0"/>
        <v>8821430</v>
      </c>
      <c r="J6" s="14">
        <f t="shared" si="0"/>
        <v>0</v>
      </c>
      <c r="K6" s="14">
        <f t="shared" si="0"/>
        <v>0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28218355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651781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-15010796</v>
      </c>
      <c r="E7" s="113">
        <v>0</v>
      </c>
      <c r="F7" s="113"/>
      <c r="G7" s="113">
        <v>-381710</v>
      </c>
      <c r="H7" s="113"/>
      <c r="I7" s="113">
        <v>-10391979</v>
      </c>
      <c r="J7" s="113"/>
      <c r="K7" s="113">
        <v>-4134677</v>
      </c>
      <c r="L7" s="113"/>
      <c r="M7" s="3"/>
      <c r="N7" s="113"/>
      <c r="O7" s="113"/>
      <c r="P7" s="113"/>
      <c r="Q7" s="113"/>
      <c r="R7" s="113"/>
      <c r="S7" s="113">
        <v>-102430</v>
      </c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115415782.64616719</v>
      </c>
      <c r="E8" s="14">
        <f>+E5+E6+E7</f>
        <v>58692246.646167181</v>
      </c>
      <c r="F8" s="14">
        <f t="shared" ref="F8:V8" si="2">+F5+F6+F7</f>
        <v>4977575</v>
      </c>
      <c r="G8" s="14">
        <f t="shared" si="2"/>
        <v>1726540</v>
      </c>
      <c r="H8" s="14">
        <f>+H5+H6+H7</f>
        <v>0</v>
      </c>
      <c r="I8" s="14">
        <f t="shared" si="2"/>
        <v>12374641</v>
      </c>
      <c r="J8" s="14">
        <f t="shared" si="2"/>
        <v>0</v>
      </c>
      <c r="K8" s="14">
        <f t="shared" si="2"/>
        <v>8877074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28218355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549351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115415782.64616717</v>
      </c>
      <c r="E9" s="136">
        <f>+'PLAN RASHODA I IZDATAKA'!E3</f>
        <v>58692246.646167174</v>
      </c>
      <c r="F9" s="136">
        <f>+'PLAN RASHODA I IZDATAKA'!F3</f>
        <v>4977575</v>
      </c>
      <c r="G9" s="136">
        <f>+'PLAN RASHODA I IZDATAKA'!G3</f>
        <v>1726540</v>
      </c>
      <c r="H9" s="136">
        <f>+'PLAN RASHODA I IZDATAKA'!H3</f>
        <v>0</v>
      </c>
      <c r="I9" s="136">
        <f>+'PLAN RASHODA I IZDATAKA'!I3</f>
        <v>12374641</v>
      </c>
      <c r="J9" s="136">
        <f>+'PLAN RASHODA I IZDATAKA'!J3</f>
        <v>0</v>
      </c>
      <c r="K9" s="136">
        <f>+'PLAN RASHODA I IZDATAKA'!K3</f>
        <v>8877074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28218355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549351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28218355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28218355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10200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10200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8821430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8821430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1757300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1757300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651781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651781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63669821.646167181</v>
      </c>
      <c r="E24" s="189">
        <f>SUMIFS('Plan prihoda za unos u SAP'!$G$3:$G$501,'Plan prihoda za unos u SAP'!$C$3:$C$501,"=11",'Plan prihoda za unos u SAP'!$K$3:$K$501,"=671")</f>
        <v>58692246.646167181</v>
      </c>
      <c r="F24" s="189">
        <f>SUMIFS('Plan prihoda za unos u SAP'!$G$3:$G$501,'Plan prihoda za unos u SAP'!$C$3:$C$501,"=12",'Plan prihoda za unos u SAP'!$K$3:$K$501,"=671")</f>
        <v>4977575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103128887.64616719</v>
      </c>
      <c r="E27" s="4">
        <f>SUM(E11:E26)</f>
        <v>58692246.646167181</v>
      </c>
      <c r="F27" s="4">
        <f t="shared" ref="F27:W27" si="4">SUM(F11:F26)</f>
        <v>4977575</v>
      </c>
      <c r="G27" s="4">
        <f t="shared" si="4"/>
        <v>1767500</v>
      </c>
      <c r="H27" s="4">
        <f t="shared" si="4"/>
        <v>0</v>
      </c>
      <c r="I27" s="4">
        <f t="shared" si="4"/>
        <v>8821430</v>
      </c>
      <c r="J27" s="4">
        <f t="shared" si="4"/>
        <v>0</v>
      </c>
      <c r="K27" s="4">
        <f t="shared" si="4"/>
        <v>0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28218355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651781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335" t="s">
        <v>316</v>
      </c>
      <c r="C42" s="335"/>
      <c r="D42" s="70">
        <f>SUM(E42:W42)</f>
        <v>103128887.64616719</v>
      </c>
      <c r="E42" s="71">
        <f>+E41+E34+E27</f>
        <v>58692246.646167181</v>
      </c>
      <c r="F42" s="71">
        <f t="shared" ref="F42:U42" si="9">+F41+F34+F27</f>
        <v>4977575</v>
      </c>
      <c r="G42" s="71">
        <f t="shared" si="9"/>
        <v>1767500</v>
      </c>
      <c r="H42" s="71">
        <f>+H41+H34+H27</f>
        <v>0</v>
      </c>
      <c r="I42" s="71">
        <f t="shared" si="9"/>
        <v>8821430</v>
      </c>
      <c r="J42" s="71">
        <f t="shared" si="9"/>
        <v>0</v>
      </c>
      <c r="K42" s="71">
        <f t="shared" si="9"/>
        <v>0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28218355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651781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330" t="s">
        <v>269</v>
      </c>
      <c r="C44" s="331"/>
      <c r="D44" s="332" t="s">
        <v>783</v>
      </c>
      <c r="E44" s="333"/>
      <c r="F44" s="333"/>
      <c r="G44" s="333"/>
      <c r="H44" s="333"/>
      <c r="I44" s="333"/>
      <c r="J44" s="333"/>
      <c r="K44" s="333"/>
      <c r="L44" s="333"/>
      <c r="M44" s="333"/>
      <c r="N44" s="333"/>
      <c r="O44" s="333"/>
      <c r="P44" s="333"/>
      <c r="Q44" s="333"/>
      <c r="R44" s="333"/>
      <c r="S44" s="333"/>
      <c r="T44" s="333"/>
      <c r="U44" s="333"/>
      <c r="V44" s="334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15010796</v>
      </c>
      <c r="E46" s="188">
        <f t="shared" ref="E46:W46" si="10">-E7</f>
        <v>0</v>
      </c>
      <c r="F46" s="188">
        <f t="shared" si="10"/>
        <v>0</v>
      </c>
      <c r="G46" s="188">
        <f t="shared" si="10"/>
        <v>381710</v>
      </c>
      <c r="H46" s="188">
        <f t="shared" si="10"/>
        <v>0</v>
      </c>
      <c r="I46" s="188">
        <f t="shared" si="10"/>
        <v>10391979</v>
      </c>
      <c r="J46" s="188">
        <f t="shared" si="10"/>
        <v>0</v>
      </c>
      <c r="K46" s="188">
        <f t="shared" si="10"/>
        <v>4134677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102430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89002521.722614884</v>
      </c>
      <c r="E47" s="14">
        <f t="shared" ref="E47:V47" si="13">+E68+E75</f>
        <v>61507767.722614884</v>
      </c>
      <c r="F47" s="14">
        <f t="shared" si="13"/>
        <v>2261940</v>
      </c>
      <c r="G47" s="14">
        <f t="shared" si="13"/>
        <v>1780581</v>
      </c>
      <c r="H47" s="14">
        <f>+H68+H75</f>
        <v>0</v>
      </c>
      <c r="I47" s="14">
        <f t="shared" si="13"/>
        <v>9706820</v>
      </c>
      <c r="J47" s="14">
        <f t="shared" si="13"/>
        <v>0</v>
      </c>
      <c r="K47" s="14">
        <f t="shared" si="13"/>
        <v>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13267360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478053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-11304474</v>
      </c>
      <c r="E48" s="113"/>
      <c r="F48" s="113"/>
      <c r="G48" s="113">
        <v>-422670</v>
      </c>
      <c r="H48" s="113"/>
      <c r="I48" s="113">
        <v>-10651901</v>
      </c>
      <c r="J48" s="113"/>
      <c r="K48" s="113">
        <v>-12300</v>
      </c>
      <c r="L48" s="113"/>
      <c r="M48" s="3"/>
      <c r="N48" s="113"/>
      <c r="O48" s="113"/>
      <c r="P48" s="113"/>
      <c r="Q48" s="113"/>
      <c r="R48" s="113"/>
      <c r="S48" s="113">
        <v>-217603</v>
      </c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92708843.722614884</v>
      </c>
      <c r="E49" s="14">
        <f>+E46+E47+E48</f>
        <v>61507767.722614884</v>
      </c>
      <c r="F49" s="14">
        <f t="shared" ref="F49:V49" si="14">+F46+F47+F48</f>
        <v>2261940</v>
      </c>
      <c r="G49" s="14">
        <f t="shared" si="14"/>
        <v>1739621</v>
      </c>
      <c r="H49" s="14">
        <f>+H46+H47+H48</f>
        <v>0</v>
      </c>
      <c r="I49" s="14">
        <f t="shared" si="14"/>
        <v>9446898</v>
      </c>
      <c r="J49" s="14">
        <f t="shared" si="14"/>
        <v>0</v>
      </c>
      <c r="K49" s="14">
        <f t="shared" si="14"/>
        <v>4122377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13267360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362880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92708843.722614869</v>
      </c>
      <c r="E50" s="136">
        <f>+'PLAN RASHODA I IZDATAKA'!E71</f>
        <v>61507767.722614869</v>
      </c>
      <c r="F50" s="136">
        <f>+'PLAN RASHODA I IZDATAKA'!F71</f>
        <v>2261940</v>
      </c>
      <c r="G50" s="136">
        <f>+'PLAN RASHODA I IZDATAKA'!G71</f>
        <v>1739621</v>
      </c>
      <c r="H50" s="136">
        <f>+'PLAN RASHODA I IZDATAKA'!H71</f>
        <v>0</v>
      </c>
      <c r="I50" s="136">
        <f>+'PLAN RASHODA I IZDATAKA'!I71</f>
        <v>9446898</v>
      </c>
      <c r="J50" s="136">
        <f>+'PLAN RASHODA I IZDATAKA'!J71</f>
        <v>0</v>
      </c>
      <c r="K50" s="136">
        <f>+'PLAN RASHODA I IZDATAKA'!K71</f>
        <v>4122377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13267360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362880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13267360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13267360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10201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10201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9706820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9706820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1770380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1770380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478053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478053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63769707.722614884</v>
      </c>
      <c r="E65" s="189">
        <f>SUMIFS('Plan prihoda za unos u SAP'!$H$3:$H$501,'Plan prihoda za unos u SAP'!$C$3:$C$501,"=11",'Plan prihoda za unos u SAP'!$K$3:$K$501,"=671")</f>
        <v>61507767.722614884</v>
      </c>
      <c r="F65" s="189">
        <f>SUMIFS('Plan prihoda za unos u SAP'!$H$3:$H$501,'Plan prihoda za unos u SAP'!$C$3:$C$501,"=12",'Plan prihoda za unos u SAP'!$K$3:$K$501,"=671")</f>
        <v>2261940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89002521.722614884</v>
      </c>
      <c r="E68" s="4">
        <f>SUM(E52:E67)</f>
        <v>61507767.722614884</v>
      </c>
      <c r="F68" s="4">
        <f t="shared" ref="F68:W68" si="16">SUM(F52:F67)</f>
        <v>2261940</v>
      </c>
      <c r="G68" s="4">
        <f t="shared" si="16"/>
        <v>1780581</v>
      </c>
      <c r="H68" s="4">
        <f t="shared" si="16"/>
        <v>0</v>
      </c>
      <c r="I68" s="4">
        <f t="shared" si="16"/>
        <v>9706820</v>
      </c>
      <c r="J68" s="4">
        <f>SUM(J52:J67)</f>
        <v>0</v>
      </c>
      <c r="K68" s="4">
        <f t="shared" si="16"/>
        <v>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13267360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478053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335" t="s">
        <v>316</v>
      </c>
      <c r="C83" s="335"/>
      <c r="D83" s="71">
        <f>SUM(E83:W83)</f>
        <v>89002521.722614884</v>
      </c>
      <c r="E83" s="71">
        <f t="shared" ref="E83:V83" si="21">+E82+E75+E68</f>
        <v>61507767.722614884</v>
      </c>
      <c r="F83" s="71">
        <f t="shared" si="21"/>
        <v>2261940</v>
      </c>
      <c r="G83" s="71">
        <f t="shared" si="21"/>
        <v>1780581</v>
      </c>
      <c r="H83" s="71">
        <f>+H82+H75+H68</f>
        <v>0</v>
      </c>
      <c r="I83" s="71">
        <f t="shared" si="21"/>
        <v>9706820</v>
      </c>
      <c r="J83" s="71">
        <f t="shared" si="21"/>
        <v>0</v>
      </c>
      <c r="K83" s="71">
        <f t="shared" si="21"/>
        <v>0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13267360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478053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330" t="s">
        <v>269</v>
      </c>
      <c r="C85" s="331"/>
      <c r="D85" s="332" t="s">
        <v>2145</v>
      </c>
      <c r="E85" s="333"/>
      <c r="F85" s="333"/>
      <c r="G85" s="333"/>
      <c r="H85" s="333"/>
      <c r="I85" s="333"/>
      <c r="J85" s="333"/>
      <c r="K85" s="333"/>
      <c r="L85" s="333"/>
      <c r="M85" s="333"/>
      <c r="N85" s="333"/>
      <c r="O85" s="333"/>
      <c r="P85" s="333"/>
      <c r="Q85" s="333"/>
      <c r="R85" s="333"/>
      <c r="S85" s="333"/>
      <c r="T85" s="333"/>
      <c r="U85" s="333"/>
      <c r="V85" s="334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11304474</v>
      </c>
      <c r="E87" s="188">
        <f t="shared" ref="E87:V87" si="22">-E48</f>
        <v>0</v>
      </c>
      <c r="F87" s="188">
        <f t="shared" si="22"/>
        <v>0</v>
      </c>
      <c r="G87" s="188">
        <f t="shared" si="22"/>
        <v>422670</v>
      </c>
      <c r="H87" s="188">
        <f>-H48</f>
        <v>0</v>
      </c>
      <c r="I87" s="188">
        <f t="shared" si="22"/>
        <v>10651901</v>
      </c>
      <c r="J87" s="188">
        <f t="shared" si="22"/>
        <v>0</v>
      </c>
      <c r="K87" s="188">
        <f t="shared" si="22"/>
        <v>12300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217603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73560124.86368531</v>
      </c>
      <c r="E88" s="14">
        <f t="shared" ref="E88:V88" si="24">+E109+E116</f>
        <v>61735127.86368531</v>
      </c>
      <c r="F88" s="14">
        <f t="shared" si="24"/>
        <v>0</v>
      </c>
      <c r="G88" s="14">
        <f t="shared" si="24"/>
        <v>1790771</v>
      </c>
      <c r="H88" s="14">
        <f>+H109+H116</f>
        <v>0</v>
      </c>
      <c r="I88" s="14">
        <f t="shared" si="24"/>
        <v>9755324</v>
      </c>
      <c r="J88" s="14">
        <f t="shared" si="24"/>
        <v>0</v>
      </c>
      <c r="K88" s="14">
        <f t="shared" si="24"/>
        <v>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278902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-11862286</v>
      </c>
      <c r="E89" s="113"/>
      <c r="F89" s="113"/>
      <c r="G89" s="113">
        <v>-463630</v>
      </c>
      <c r="H89" s="113"/>
      <c r="I89" s="113">
        <v>-11168753</v>
      </c>
      <c r="J89" s="113"/>
      <c r="K89" s="113">
        <v>-12300</v>
      </c>
      <c r="L89" s="113"/>
      <c r="M89" s="3"/>
      <c r="N89" s="113"/>
      <c r="O89" s="113"/>
      <c r="P89" s="113"/>
      <c r="Q89" s="113"/>
      <c r="R89" s="113"/>
      <c r="S89" s="113">
        <v>-217603</v>
      </c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73002312.86368531</v>
      </c>
      <c r="E90" s="14">
        <f>+E87+E88+E89</f>
        <v>61735127.86368531</v>
      </c>
      <c r="F90" s="14">
        <f t="shared" ref="F90:V90" si="25">+F87+F88+F89</f>
        <v>0</v>
      </c>
      <c r="G90" s="14">
        <f t="shared" si="25"/>
        <v>1749811</v>
      </c>
      <c r="H90" s="14">
        <f>+H87+H88+H89</f>
        <v>0</v>
      </c>
      <c r="I90" s="14">
        <f t="shared" si="25"/>
        <v>9238472</v>
      </c>
      <c r="J90" s="14">
        <f t="shared" si="25"/>
        <v>0</v>
      </c>
      <c r="K90" s="14">
        <f t="shared" si="25"/>
        <v>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278902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73002312.86368531</v>
      </c>
      <c r="E91" s="136">
        <f>+'PLAN RASHODA I IZDATAKA'!E91</f>
        <v>61735127.86368531</v>
      </c>
      <c r="F91" s="136">
        <f>+'PLAN RASHODA I IZDATAKA'!F91</f>
        <v>0</v>
      </c>
      <c r="G91" s="136">
        <f>+'PLAN RASHODA I IZDATAKA'!G91</f>
        <v>1749811</v>
      </c>
      <c r="H91" s="136">
        <f>+'PLAN RASHODA I IZDATAKA'!H91</f>
        <v>0</v>
      </c>
      <c r="I91" s="136">
        <f>+'PLAN RASHODA I IZDATAKA'!I91</f>
        <v>9238472</v>
      </c>
      <c r="J91" s="136">
        <f>+'PLAN RASHODA I IZDATAKA'!J91</f>
        <v>0</v>
      </c>
      <c r="K91" s="136">
        <f>+'PLAN RASHODA I IZDATAKA'!K91</f>
        <v>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278902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10201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10201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9755324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9755324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1780570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1780570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278902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278902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61735127.86368531</v>
      </c>
      <c r="E106" s="189">
        <f>SUMIFS('Plan prihoda za unos u SAP'!$I$3:$I$501,'Plan prihoda za unos u SAP'!$C$3:$C$501,"=11",'Plan prihoda za unos u SAP'!$K$3:$K$501,"=671")</f>
        <v>61735127.86368531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73560124.86368531</v>
      </c>
      <c r="E109" s="4">
        <f>SUM(E93:E108)</f>
        <v>61735127.86368531</v>
      </c>
      <c r="F109" s="4">
        <f t="shared" ref="F109:W109" si="27">SUM(F93:F108)</f>
        <v>0</v>
      </c>
      <c r="G109" s="4">
        <f t="shared" si="27"/>
        <v>1790771</v>
      </c>
      <c r="H109" s="4">
        <f t="shared" si="27"/>
        <v>0</v>
      </c>
      <c r="I109" s="4">
        <f t="shared" si="27"/>
        <v>9755324</v>
      </c>
      <c r="J109" s="4">
        <f t="shared" si="27"/>
        <v>0</v>
      </c>
      <c r="K109" s="4">
        <f t="shared" si="27"/>
        <v>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278902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335" t="s">
        <v>316</v>
      </c>
      <c r="C124" s="335"/>
      <c r="D124" s="71">
        <f>SUM(E124:W124)</f>
        <v>73560124.86368531</v>
      </c>
      <c r="E124" s="71">
        <f>+E123+E116+E109</f>
        <v>61735127.86368531</v>
      </c>
      <c r="F124" s="71">
        <f t="shared" ref="F124:W124" si="32">+F123+F116+F109</f>
        <v>0</v>
      </c>
      <c r="G124" s="71">
        <f t="shared" si="32"/>
        <v>1790771</v>
      </c>
      <c r="H124" s="71">
        <f>+H123+H116+H109</f>
        <v>0</v>
      </c>
      <c r="I124" s="71">
        <f t="shared" si="32"/>
        <v>9755324</v>
      </c>
      <c r="J124" s="71">
        <f t="shared" si="32"/>
        <v>0</v>
      </c>
      <c r="K124" s="71">
        <f t="shared" si="32"/>
        <v>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278902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336" t="s">
        <v>2144</v>
      </c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115415782.64616717</v>
      </c>
      <c r="E3" s="121">
        <f t="shared" ref="E3:W3" si="0">E4+E38+E58</f>
        <v>58692246.646167174</v>
      </c>
      <c r="F3" s="121">
        <f t="shared" si="0"/>
        <v>4977575</v>
      </c>
      <c r="G3" s="121">
        <f t="shared" si="0"/>
        <v>1726540</v>
      </c>
      <c r="H3" s="121">
        <f>H4+H38+H58</f>
        <v>0</v>
      </c>
      <c r="I3" s="121">
        <f t="shared" si="0"/>
        <v>12374641</v>
      </c>
      <c r="J3" s="121">
        <f t="shared" si="0"/>
        <v>0</v>
      </c>
      <c r="K3" s="121">
        <f t="shared" si="0"/>
        <v>8877074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28218355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549351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85989756.292498901</v>
      </c>
      <c r="E4" s="125">
        <f>E5+E9+E15+E19+E23+E30+E33</f>
        <v>54056920.292498901</v>
      </c>
      <c r="F4" s="125">
        <f t="shared" ref="F4:W4" si="2">F5+F9+F15+F19+F23+F30+F33</f>
        <v>1993000</v>
      </c>
      <c r="G4" s="125">
        <f t="shared" si="2"/>
        <v>1612540</v>
      </c>
      <c r="H4" s="125">
        <f>H5+H9+H15+H19+H23+H30+H33</f>
        <v>0</v>
      </c>
      <c r="I4" s="125">
        <f t="shared" si="2"/>
        <v>7595141</v>
      </c>
      <c r="J4" s="125">
        <f t="shared" si="2"/>
        <v>0</v>
      </c>
      <c r="K4" s="125">
        <f t="shared" si="2"/>
        <v>8877074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11305730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549351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46734707.955922797</v>
      </c>
      <c r="E5" s="12">
        <f>SUM(E6:E8)</f>
        <v>43695586.955922797</v>
      </c>
      <c r="F5" s="12">
        <f t="shared" ref="F5:W5" si="3">SUM(F6:F8)</f>
        <v>104000</v>
      </c>
      <c r="G5" s="12">
        <f t="shared" si="3"/>
        <v>1137500</v>
      </c>
      <c r="H5" s="12">
        <f>SUM(H6:H8)</f>
        <v>0</v>
      </c>
      <c r="I5" s="12">
        <f t="shared" si="3"/>
        <v>908375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588000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301246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38007328.482448734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36235082.482448734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89000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470000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413000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505000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295246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2714506.5379975876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1669281.5379975876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590000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449225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6000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6012872.9354764773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5791222.9354764773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15000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77500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46150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83000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31278802.622820981</v>
      </c>
      <c r="E9" s="78">
        <f t="shared" ref="E9:W9" si="4">SUM(E10:E14)</f>
        <v>9276072.622820979</v>
      </c>
      <c r="F9" s="78">
        <f t="shared" si="4"/>
        <v>1889000</v>
      </c>
      <c r="G9" s="78">
        <f>SUM(G10:G14)</f>
        <v>450800</v>
      </c>
      <c r="H9" s="78">
        <f>SUM(H10:H14)</f>
        <v>0</v>
      </c>
      <c r="I9" s="78">
        <f t="shared" si="4"/>
        <v>5639621</v>
      </c>
      <c r="J9" s="78">
        <f t="shared" si="4"/>
        <v>0</v>
      </c>
      <c r="K9" s="78">
        <f t="shared" si="4"/>
        <v>3057474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10717730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248105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3291339.2841479615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1866304.2841479615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123000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119150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356918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106967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701000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18000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3748979.9988367921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1571754.9988367918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247500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82000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372358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35367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1400000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40000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9017766.3204806894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4482794.3204806885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219400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95100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2100305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690050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1244930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185187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691212.72366224369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101112.72366224369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2000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498100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90000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14529504.295693293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1254106.2956932934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1299100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152550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2311940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2135090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7371800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4918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120594.46134258145</v>
      </c>
      <c r="E15" s="4">
        <f t="shared" ref="E15:W15" si="5">SUM(E16:E18)</f>
        <v>100084.46134258145</v>
      </c>
      <c r="F15" s="4">
        <f t="shared" si="5"/>
        <v>0</v>
      </c>
      <c r="G15" s="4">
        <f t="shared" si="5"/>
        <v>4240</v>
      </c>
      <c r="H15" s="4">
        <f>SUM(H16:H18)</f>
        <v>0</v>
      </c>
      <c r="I15" s="4">
        <f t="shared" si="5"/>
        <v>16270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120594.46134258145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100084.46134258145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4240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16270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7834776.2524125455</v>
      </c>
      <c r="E30" s="4">
        <f t="shared" ref="E30:W30" si="8">SUM(E31:E32)</f>
        <v>985176.25241254549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1030000</v>
      </c>
      <c r="J30" s="4">
        <f t="shared" si="8"/>
        <v>0</v>
      </c>
      <c r="K30" s="4">
        <f t="shared" si="8"/>
        <v>5819600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7834776.2524125455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985176.25241254549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1030000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5819600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20875</v>
      </c>
      <c r="E33" s="4">
        <f t="shared" ref="E33:W33" si="9">SUM(E34:E37)</f>
        <v>0</v>
      </c>
      <c r="F33" s="4">
        <f t="shared" si="9"/>
        <v>0</v>
      </c>
      <c r="G33" s="4">
        <f t="shared" si="9"/>
        <v>20000</v>
      </c>
      <c r="H33" s="4">
        <f>SUM(H34:H37)</f>
        <v>0</v>
      </c>
      <c r="I33" s="4">
        <f t="shared" si="9"/>
        <v>875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20875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20000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875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29426026.353668276</v>
      </c>
      <c r="E38" s="126">
        <f>E42+E49+E51+E53+E39</f>
        <v>4635326.3536682762</v>
      </c>
      <c r="F38" s="126">
        <f t="shared" ref="F38:W38" si="10">F42+F49+F51+F53+F39</f>
        <v>2984575</v>
      </c>
      <c r="G38" s="126">
        <f t="shared" si="10"/>
        <v>114000</v>
      </c>
      <c r="H38" s="126">
        <f>H42+H49+H51+H53+H39</f>
        <v>0</v>
      </c>
      <c r="I38" s="126">
        <f t="shared" si="10"/>
        <v>4779500</v>
      </c>
      <c r="J38" s="126">
        <f t="shared" si="10"/>
        <v>0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16912625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223801.90416887822</v>
      </c>
      <c r="E39" s="12">
        <f t="shared" ref="E39:W39" si="11">SUM(E40:E41)</f>
        <v>108801.9041688782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115000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223801.90416887822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108801.9041688782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115000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26025123.585024126</v>
      </c>
      <c r="E42" s="4">
        <f t="shared" ref="E42:W42" si="12">SUM(E43:E48)</f>
        <v>2599423.5850241263</v>
      </c>
      <c r="F42" s="4">
        <f t="shared" si="12"/>
        <v>2984575</v>
      </c>
      <c r="G42" s="4">
        <f t="shared" si="12"/>
        <v>114000</v>
      </c>
      <c r="H42" s="4">
        <f>SUM(H43:H48)</f>
        <v>0</v>
      </c>
      <c r="I42" s="4">
        <f t="shared" si="12"/>
        <v>3414500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16912625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8792295.1266586259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1922295.1266586252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580500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3000000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3289500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17144567.555150785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609367.5551507842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2404075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113000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395000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13623125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30592.049414957783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10092.049414957783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1000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19500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57668.853799758755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57668.853799758755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4805.7378166465633</v>
      </c>
      <c r="E49" s="12">
        <f>SUM(E50)</f>
        <v>4805.7378166465633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4805.7378166465633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4805.7378166465633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3172295.126658625</v>
      </c>
      <c r="E53" s="4">
        <f t="shared" ref="E53:W53" si="15">SUM(E54:E57)</f>
        <v>1922295.1266586252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1250000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3172295.126658625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1922295.1266586252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1250000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92708843.722614869</v>
      </c>
      <c r="E71" s="121">
        <f t="shared" ref="E71:V71" si="20">+E72+E80+E86</f>
        <v>61507767.722614869</v>
      </c>
      <c r="F71" s="121">
        <f t="shared" si="20"/>
        <v>2261940</v>
      </c>
      <c r="G71" s="121">
        <f t="shared" si="20"/>
        <v>1739621</v>
      </c>
      <c r="H71" s="121">
        <f>+H72+H80+H86</f>
        <v>0</v>
      </c>
      <c r="I71" s="121">
        <f t="shared" si="20"/>
        <v>9446898</v>
      </c>
      <c r="J71" s="121">
        <f t="shared" si="20"/>
        <v>0</v>
      </c>
      <c r="K71" s="121">
        <f t="shared" si="20"/>
        <v>4122377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13267360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362880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81892347.2253934</v>
      </c>
      <c r="E72" s="130">
        <f t="shared" ref="E72:V72" si="22">SUM(E73:E79)</f>
        <v>56620361.2253934</v>
      </c>
      <c r="F72" s="130">
        <f t="shared" si="22"/>
        <v>1640000</v>
      </c>
      <c r="G72" s="130">
        <f t="shared" si="22"/>
        <v>1624571</v>
      </c>
      <c r="H72" s="130">
        <f>SUM(H73:H79)</f>
        <v>0</v>
      </c>
      <c r="I72" s="130">
        <f t="shared" si="22"/>
        <v>7778988</v>
      </c>
      <c r="J72" s="130">
        <f t="shared" si="22"/>
        <v>0</v>
      </c>
      <c r="K72" s="130">
        <f t="shared" si="22"/>
        <v>4122377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9743170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362880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47929132.3457129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45156719.3457129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41000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1144800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1052367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233000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301246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28253606.538633697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10058402.538633697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1599000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455430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5678593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890377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9510170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61634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130962.00684897469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110093.00684897469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4341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16528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5557771.3341978285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1295146.334197829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1030625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3232000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20875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20000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875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10816496.497221474</v>
      </c>
      <c r="E80" s="131">
        <f t="shared" ref="E80:V80" si="23">SUM(E81:E85)</f>
        <v>4887406.4972214727</v>
      </c>
      <c r="F80" s="131">
        <f t="shared" si="23"/>
        <v>621940</v>
      </c>
      <c r="G80" s="131">
        <f t="shared" si="23"/>
        <v>115050</v>
      </c>
      <c r="H80" s="131">
        <f>SUM(H81:H85)</f>
        <v>0</v>
      </c>
      <c r="I80" s="131">
        <f t="shared" si="23"/>
        <v>1667910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3524190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119682.0939030157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119682.0939030157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7327003.4644885408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2647913.4644885408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621940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115050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417910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3524190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5286.3115681544041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5286.3115681544041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3364524.6272617616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2114524.6272617616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1250000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73002312.86368531</v>
      </c>
      <c r="E91" s="121">
        <f t="shared" ref="E91:W91" si="25">E92+E100+E106</f>
        <v>61735127.86368531</v>
      </c>
      <c r="F91" s="121">
        <f t="shared" si="25"/>
        <v>0</v>
      </c>
      <c r="G91" s="121">
        <f t="shared" si="25"/>
        <v>1749811</v>
      </c>
      <c r="H91" s="121">
        <f>H92+H100+H106</f>
        <v>0</v>
      </c>
      <c r="I91" s="121">
        <f t="shared" si="25"/>
        <v>9238472</v>
      </c>
      <c r="J91" s="121">
        <f t="shared" si="25"/>
        <v>0</v>
      </c>
      <c r="K91" s="121">
        <f t="shared" si="25"/>
        <v>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278902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66897000.018838264</v>
      </c>
      <c r="E92" s="130">
        <f t="shared" ref="E92:G92" si="27">SUM(E93:E99)</f>
        <v>57164900.018838264</v>
      </c>
      <c r="F92" s="130">
        <f t="shared" si="27"/>
        <v>0</v>
      </c>
      <c r="G92" s="130">
        <f t="shared" si="27"/>
        <v>1634011</v>
      </c>
      <c r="H92" s="130">
        <f>SUM(H93:H99)</f>
        <v>0</v>
      </c>
      <c r="I92" s="130">
        <f t="shared" ref="I92:K92" si="28">SUM(I93:I99)</f>
        <v>7819187</v>
      </c>
      <c r="J92" s="130">
        <f t="shared" si="28"/>
        <v>0</v>
      </c>
      <c r="K92" s="130">
        <f t="shared" si="28"/>
        <v>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278902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47644515.354996383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45377417.354996383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1151500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983025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132573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16457129.612984706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10065064.612984706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458100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5787636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146329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131226.00785355852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110093.00785355852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4411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16722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2643254.0430036187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1612325.043003619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1030929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20875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20000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875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6105312.8448470458</v>
      </c>
      <c r="E100" s="131">
        <f t="shared" ref="E100:G100" si="31">SUM(E101:E105)</f>
        <v>4570227.8448470458</v>
      </c>
      <c r="F100" s="131">
        <f t="shared" si="31"/>
        <v>0</v>
      </c>
      <c r="G100" s="131">
        <f t="shared" si="31"/>
        <v>115800</v>
      </c>
      <c r="H100" s="131">
        <f>SUM(H101:H105)</f>
        <v>0</v>
      </c>
      <c r="I100" s="131">
        <f t="shared" ref="I100:K100" si="32">SUM(I101:I105)</f>
        <v>1419285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119682.09499541618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119682.09499541618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3182998.4886574191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2647913.4886574191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115800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419285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5286.3116164053081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5286.3116164053081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2797345.9495778047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1797345.9495778049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1000000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39" t="s">
        <v>226</v>
      </c>
      <c r="B10" s="341" t="s">
        <v>227</v>
      </c>
      <c r="C10" s="341" t="s">
        <v>228</v>
      </c>
      <c r="D10" s="344" t="s">
        <v>229</v>
      </c>
      <c r="E10" s="337" t="s">
        <v>2137</v>
      </c>
      <c r="F10" s="337" t="s">
        <v>230</v>
      </c>
      <c r="G10" s="337" t="s">
        <v>791</v>
      </c>
      <c r="H10" s="337" t="s">
        <v>2138</v>
      </c>
    </row>
    <row r="11" spans="1:8" ht="15.75" thickBot="1">
      <c r="A11" s="340"/>
      <c r="B11" s="342"/>
      <c r="C11" s="343"/>
      <c r="D11" s="345"/>
      <c r="E11" s="346"/>
      <c r="F11" s="338"/>
      <c r="G11" s="338"/>
      <c r="H11" s="338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workbookViewId="0">
      <selection activeCell="C53" sqref="C53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2021-01-07T13:05:36Z</cp:lastPrinted>
  <dcterms:created xsi:type="dcterms:W3CDTF">2018-09-10T07:36:17Z</dcterms:created>
  <dcterms:modified xsi:type="dcterms:W3CDTF">2021-01-12T11:48:41Z</dcterms:modified>
</cp:coreProperties>
</file>