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stari desktop\FIN PLAN\R+O KONAČAN PLAN 2023\"/>
    </mc:Choice>
  </mc:AlternateContent>
  <xr:revisionPtr revIDLastSave="0" documentId="13_ncr:1_{8FE4F009-BA87-4AC7-AC43-308666FD74DB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0490" windowHeight="7065" firstSheet="4" activeTab="13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N13" i="31"/>
  <c r="M13" i="31"/>
  <c r="L13" i="31"/>
  <c r="W12" i="31"/>
  <c r="U12" i="31"/>
  <c r="S12" i="31"/>
  <c r="Q12" i="31"/>
  <c r="P12" i="31"/>
  <c r="N12" i="31"/>
  <c r="M12" i="31"/>
  <c r="L12" i="31"/>
  <c r="W35" i="31"/>
  <c r="U35" i="31"/>
  <c r="S35" i="31"/>
  <c r="Q35" i="31"/>
  <c r="P35" i="31"/>
  <c r="N35" i="31"/>
  <c r="M35" i="31"/>
  <c r="L35" i="31"/>
  <c r="W34" i="31"/>
  <c r="U34" i="31"/>
  <c r="S34" i="31"/>
  <c r="Q34" i="31"/>
  <c r="P34" i="31"/>
  <c r="N34" i="31"/>
  <c r="M34" i="31"/>
  <c r="L34" i="31"/>
  <c r="W23" i="31"/>
  <c r="U23" i="31"/>
  <c r="S23" i="31"/>
  <c r="Q23" i="31"/>
  <c r="P23" i="31"/>
  <c r="N23" i="31"/>
  <c r="M23" i="31"/>
  <c r="L23" i="31"/>
  <c r="W24" i="31"/>
  <c r="U24" i="31"/>
  <c r="S24" i="31"/>
  <c r="Q24" i="31"/>
  <c r="P24" i="31"/>
  <c r="N24" i="31"/>
  <c r="M24" i="31"/>
  <c r="L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41" i="25"/>
  <c r="AG105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N52" i="14"/>
  <c r="M52" i="14"/>
  <c r="L52" i="14"/>
  <c r="W51" i="14"/>
  <c r="U51" i="14"/>
  <c r="S51" i="14"/>
  <c r="Q51" i="14"/>
  <c r="P51" i="14"/>
  <c r="N51" i="14"/>
  <c r="M51" i="14"/>
  <c r="L51" i="14"/>
  <c r="W50" i="14"/>
  <c r="U50" i="14"/>
  <c r="S50" i="14"/>
  <c r="Q50" i="14"/>
  <c r="P50" i="14"/>
  <c r="N50" i="14"/>
  <c r="M50" i="14"/>
  <c r="L50" i="14"/>
  <c r="W49" i="14"/>
  <c r="U49" i="14"/>
  <c r="S49" i="14"/>
  <c r="Q49" i="14"/>
  <c r="P49" i="14"/>
  <c r="N49" i="14"/>
  <c r="M49" i="14"/>
  <c r="L49" i="14"/>
  <c r="W48" i="14"/>
  <c r="U48" i="14"/>
  <c r="S48" i="14"/>
  <c r="Q48" i="14"/>
  <c r="P48" i="14"/>
  <c r="N48" i="14"/>
  <c r="M48" i="14"/>
  <c r="L48" i="14"/>
  <c r="W46" i="14"/>
  <c r="U46" i="14"/>
  <c r="S46" i="14"/>
  <c r="Q46" i="14"/>
  <c r="P46" i="14"/>
  <c r="N46" i="14"/>
  <c r="M46" i="14"/>
  <c r="L46" i="14"/>
  <c r="W45" i="14"/>
  <c r="U45" i="14"/>
  <c r="S45" i="14"/>
  <c r="Q45" i="14"/>
  <c r="P45" i="14"/>
  <c r="N45" i="14"/>
  <c r="M45" i="14"/>
  <c r="L45" i="14"/>
  <c r="W44" i="14"/>
  <c r="U44" i="14"/>
  <c r="S44" i="14"/>
  <c r="Q44" i="14"/>
  <c r="P44" i="14"/>
  <c r="N44" i="14"/>
  <c r="M44" i="14"/>
  <c r="L44" i="14"/>
  <c r="W43" i="14"/>
  <c r="U43" i="14"/>
  <c r="S43" i="14"/>
  <c r="Q43" i="14"/>
  <c r="P43" i="14"/>
  <c r="N43" i="14"/>
  <c r="M43" i="14"/>
  <c r="L43" i="14"/>
  <c r="W42" i="14"/>
  <c r="U42" i="14"/>
  <c r="S42" i="14"/>
  <c r="Q42" i="14"/>
  <c r="P42" i="14"/>
  <c r="N42" i="14"/>
  <c r="M42" i="14"/>
  <c r="L42" i="14"/>
  <c r="W41" i="14"/>
  <c r="U41" i="14"/>
  <c r="S41" i="14"/>
  <c r="Q41" i="14"/>
  <c r="P41" i="14"/>
  <c r="N41" i="14"/>
  <c r="M41" i="14"/>
  <c r="L41" i="14"/>
  <c r="W40" i="14"/>
  <c r="U40" i="14"/>
  <c r="S40" i="14"/>
  <c r="Q40" i="14"/>
  <c r="P40" i="14"/>
  <c r="N40" i="14"/>
  <c r="M40" i="14"/>
  <c r="L40" i="14"/>
  <c r="W35" i="14"/>
  <c r="U35" i="14"/>
  <c r="S35" i="14"/>
  <c r="Q35" i="14"/>
  <c r="P35" i="14"/>
  <c r="N35" i="14"/>
  <c r="M35" i="14"/>
  <c r="L35" i="14"/>
  <c r="W34" i="14"/>
  <c r="U34" i="14"/>
  <c r="S34" i="14"/>
  <c r="Q34" i="14"/>
  <c r="P34" i="14"/>
  <c r="N34" i="14"/>
  <c r="M34" i="14"/>
  <c r="L34" i="14"/>
  <c r="W33" i="14"/>
  <c r="U33" i="14"/>
  <c r="S33" i="14"/>
  <c r="Q33" i="14"/>
  <c r="P33" i="14"/>
  <c r="N33" i="14"/>
  <c r="M33" i="14"/>
  <c r="L33" i="14"/>
  <c r="W32" i="14"/>
  <c r="U32" i="14"/>
  <c r="S32" i="14"/>
  <c r="Q32" i="14"/>
  <c r="P32" i="14"/>
  <c r="N32" i="14"/>
  <c r="M32" i="14"/>
  <c r="L32" i="14"/>
  <c r="W31" i="14"/>
  <c r="U31" i="14"/>
  <c r="S31" i="14"/>
  <c r="Q31" i="14"/>
  <c r="P31" i="14"/>
  <c r="N31" i="14"/>
  <c r="M31" i="14"/>
  <c r="L31" i="14"/>
  <c r="W29" i="14"/>
  <c r="U29" i="14"/>
  <c r="S29" i="14"/>
  <c r="Q29" i="14"/>
  <c r="P29" i="14"/>
  <c r="N29" i="14"/>
  <c r="M29" i="14"/>
  <c r="L29" i="14"/>
  <c r="W28" i="14"/>
  <c r="U28" i="14"/>
  <c r="S28" i="14"/>
  <c r="Q28" i="14"/>
  <c r="P28" i="14"/>
  <c r="N28" i="14"/>
  <c r="M28" i="14"/>
  <c r="L28" i="14"/>
  <c r="W27" i="14"/>
  <c r="U27" i="14"/>
  <c r="S27" i="14"/>
  <c r="Q27" i="14"/>
  <c r="P27" i="14"/>
  <c r="N27" i="14"/>
  <c r="M27" i="14"/>
  <c r="L27" i="14"/>
  <c r="W26" i="14"/>
  <c r="U26" i="14"/>
  <c r="S26" i="14"/>
  <c r="Q26" i="14"/>
  <c r="P26" i="14"/>
  <c r="N26" i="14"/>
  <c r="M26" i="14"/>
  <c r="L26" i="14"/>
  <c r="W25" i="14"/>
  <c r="U25" i="14"/>
  <c r="S25" i="14"/>
  <c r="Q25" i="14"/>
  <c r="P25" i="14"/>
  <c r="N25" i="14"/>
  <c r="M25" i="14"/>
  <c r="L25" i="14"/>
  <c r="W24" i="14"/>
  <c r="U24" i="14"/>
  <c r="S24" i="14"/>
  <c r="Q24" i="14"/>
  <c r="P24" i="14"/>
  <c r="N24" i="14"/>
  <c r="M24" i="14"/>
  <c r="L24" i="14"/>
  <c r="W23" i="14"/>
  <c r="U23" i="14"/>
  <c r="S23" i="14"/>
  <c r="Q23" i="14"/>
  <c r="P23" i="14"/>
  <c r="N23" i="14"/>
  <c r="M23" i="14"/>
  <c r="L23" i="14"/>
  <c r="W18" i="14"/>
  <c r="U18" i="14"/>
  <c r="S18" i="14"/>
  <c r="Q18" i="14"/>
  <c r="P18" i="14"/>
  <c r="N18" i="14"/>
  <c r="M18" i="14"/>
  <c r="L18" i="14"/>
  <c r="W17" i="14"/>
  <c r="U17" i="14"/>
  <c r="S17" i="14"/>
  <c r="Q17" i="14"/>
  <c r="P17" i="14"/>
  <c r="N17" i="14"/>
  <c r="M17" i="14"/>
  <c r="L17" i="14"/>
  <c r="W16" i="14"/>
  <c r="U16" i="14"/>
  <c r="S16" i="14"/>
  <c r="Q16" i="14"/>
  <c r="P16" i="14"/>
  <c r="N16" i="14"/>
  <c r="M16" i="14"/>
  <c r="L16" i="14"/>
  <c r="W15" i="14"/>
  <c r="U15" i="14"/>
  <c r="S15" i="14"/>
  <c r="Q15" i="14"/>
  <c r="P15" i="14"/>
  <c r="N15" i="14"/>
  <c r="M15" i="14"/>
  <c r="L15" i="14"/>
  <c r="W14" i="14"/>
  <c r="U14" i="14"/>
  <c r="S14" i="14"/>
  <c r="Q14" i="14"/>
  <c r="P14" i="14"/>
  <c r="N14" i="14"/>
  <c r="M14" i="14"/>
  <c r="L14" i="14"/>
  <c r="W12" i="14"/>
  <c r="U12" i="14"/>
  <c r="S12" i="14"/>
  <c r="Q12" i="14"/>
  <c r="P12" i="14"/>
  <c r="N12" i="14"/>
  <c r="M12" i="14"/>
  <c r="L12" i="14"/>
  <c r="W11" i="14"/>
  <c r="U11" i="14"/>
  <c r="S11" i="14"/>
  <c r="Q11" i="14"/>
  <c r="P11" i="14"/>
  <c r="N11" i="14"/>
  <c r="M11" i="14"/>
  <c r="L11" i="14"/>
  <c r="W10" i="14"/>
  <c r="U10" i="14"/>
  <c r="S10" i="14"/>
  <c r="Q10" i="14"/>
  <c r="P10" i="14"/>
  <c r="N10" i="14"/>
  <c r="M10" i="14"/>
  <c r="L10" i="14"/>
  <c r="W9" i="14"/>
  <c r="U9" i="14"/>
  <c r="S9" i="14"/>
  <c r="Q9" i="14"/>
  <c r="P9" i="14"/>
  <c r="N9" i="14"/>
  <c r="M9" i="14"/>
  <c r="L9" i="14"/>
  <c r="W8" i="14"/>
  <c r="U8" i="14"/>
  <c r="S8" i="14"/>
  <c r="Q8" i="14"/>
  <c r="P8" i="14"/>
  <c r="N8" i="14"/>
  <c r="M8" i="14"/>
  <c r="L8" i="14"/>
  <c r="W7" i="14"/>
  <c r="U7" i="14"/>
  <c r="S7" i="14"/>
  <c r="Q7" i="14"/>
  <c r="P7" i="14"/>
  <c r="N7" i="14"/>
  <c r="M7" i="14"/>
  <c r="L7" i="14"/>
  <c r="W6" i="14"/>
  <c r="U6" i="14"/>
  <c r="S6" i="14"/>
  <c r="Q6" i="14"/>
  <c r="P6" i="14"/>
  <c r="N6" i="14"/>
  <c r="M6" i="14"/>
  <c r="L6" i="14"/>
  <c r="H6" i="14"/>
  <c r="P3" i="17"/>
  <c r="H43" i="14" s="1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H17" i="14" l="1"/>
  <c r="H15" i="14"/>
  <c r="H18" i="14"/>
  <c r="H35" i="14"/>
  <c r="H52" i="14"/>
  <c r="H34" i="14"/>
  <c r="H51" i="14"/>
  <c r="H16" i="14"/>
  <c r="H33" i="14"/>
  <c r="H50" i="14"/>
  <c r="H32" i="14"/>
  <c r="H49" i="14"/>
  <c r="H14" i="14"/>
  <c r="H31" i="14"/>
  <c r="H48" i="14"/>
  <c r="H12" i="14"/>
  <c r="H29" i="14"/>
  <c r="H46" i="14"/>
  <c r="H11" i="14"/>
  <c r="H28" i="14"/>
  <c r="H45" i="14"/>
  <c r="H10" i="14"/>
  <c r="H27" i="14"/>
  <c r="H44" i="14"/>
  <c r="H9" i="14"/>
  <c r="H26" i="14"/>
  <c r="H23" i="31"/>
  <c r="H34" i="31"/>
  <c r="H35" i="31"/>
  <c r="H12" i="31"/>
  <c r="H13" i="31"/>
  <c r="H24" i="31"/>
  <c r="H8" i="14"/>
  <c r="H25" i="14"/>
  <c r="H42" i="14"/>
  <c r="H7" i="14"/>
  <c r="H24" i="14"/>
  <c r="H41" i="14"/>
  <c r="H23" i="14"/>
  <c r="H40" i="14"/>
  <c r="U30" i="14"/>
  <c r="L30" i="14"/>
  <c r="Q30" i="14"/>
  <c r="L47" i="14"/>
  <c r="M30" i="14"/>
  <c r="W30" i="14"/>
  <c r="W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H30" i="14" l="1"/>
  <c r="H47" i="14"/>
  <c r="E71" i="33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P33" i="31"/>
  <c r="Q33" i="31"/>
  <c r="S33" i="31"/>
  <c r="U33" i="31"/>
  <c r="W33" i="31"/>
  <c r="H22" i="31"/>
  <c r="L22" i="31"/>
  <c r="M22" i="31"/>
  <c r="N22" i="31"/>
  <c r="P22" i="31"/>
  <c r="Q22" i="31"/>
  <c r="S22" i="31"/>
  <c r="U22" i="31"/>
  <c r="W22" i="31"/>
  <c r="H11" i="31"/>
  <c r="L11" i="31"/>
  <c r="M11" i="31"/>
  <c r="N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F24" i="31" l="1"/>
  <c r="F23" i="31"/>
  <c r="F34" i="31"/>
  <c r="F35" i="31"/>
  <c r="F12" i="31"/>
  <c r="F13" i="31"/>
  <c r="F46" i="14"/>
  <c r="F40" i="14"/>
  <c r="F29" i="14"/>
  <c r="F23" i="14"/>
  <c r="F12" i="14"/>
  <c r="F6" i="14"/>
  <c r="F18" i="14"/>
  <c r="F48" i="14"/>
  <c r="F41" i="14"/>
  <c r="F31" i="14"/>
  <c r="F24" i="14"/>
  <c r="F14" i="14"/>
  <c r="F7" i="14"/>
  <c r="F49" i="14"/>
  <c r="F42" i="14"/>
  <c r="F32" i="14"/>
  <c r="F25" i="14"/>
  <c r="F15" i="14"/>
  <c r="F13" i="14" s="1"/>
  <c r="F8" i="14"/>
  <c r="F28" i="14"/>
  <c r="F50" i="14"/>
  <c r="F43" i="14"/>
  <c r="F33" i="14"/>
  <c r="F26" i="14"/>
  <c r="F16" i="14"/>
  <c r="F9" i="14"/>
  <c r="F52" i="14"/>
  <c r="F45" i="14"/>
  <c r="F11" i="14"/>
  <c r="F51" i="14"/>
  <c r="F44" i="14"/>
  <c r="F34" i="14"/>
  <c r="F27" i="14"/>
  <c r="F17" i="14"/>
  <c r="F10" i="14"/>
  <c r="F35" i="14"/>
  <c r="O23" i="31"/>
  <c r="O34" i="31"/>
  <c r="O35" i="31"/>
  <c r="O12" i="31"/>
  <c r="O13" i="31"/>
  <c r="O24" i="31"/>
  <c r="O41" i="14"/>
  <c r="O49" i="14"/>
  <c r="O42" i="14"/>
  <c r="O32" i="14"/>
  <c r="O25" i="14"/>
  <c r="O15" i="14"/>
  <c r="O8" i="14"/>
  <c r="O7" i="14"/>
  <c r="O50" i="14"/>
  <c r="O43" i="14"/>
  <c r="O33" i="14"/>
  <c r="O26" i="14"/>
  <c r="O16" i="14"/>
  <c r="O9" i="14"/>
  <c r="O31" i="14"/>
  <c r="O51" i="14"/>
  <c r="O44" i="14"/>
  <c r="O34" i="14"/>
  <c r="O27" i="14"/>
  <c r="O17" i="14"/>
  <c r="O10" i="14"/>
  <c r="O14" i="14"/>
  <c r="O52" i="14"/>
  <c r="O45" i="14"/>
  <c r="O35" i="14"/>
  <c r="O28" i="14"/>
  <c r="O18" i="14"/>
  <c r="O11" i="14"/>
  <c r="O24" i="14"/>
  <c r="O46" i="14"/>
  <c r="O40" i="14"/>
  <c r="O29" i="14"/>
  <c r="O23" i="14"/>
  <c r="O12" i="14"/>
  <c r="O6" i="14"/>
  <c r="O48" i="14"/>
  <c r="O47" i="14" s="1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L39" i="14"/>
  <c r="Y83" i="17"/>
  <c r="Z83" i="17"/>
  <c r="Y82" i="17"/>
  <c r="Z82" i="17"/>
  <c r="F5" i="14" l="1"/>
  <c r="O39" i="14"/>
  <c r="O38" i="14" s="1"/>
  <c r="O13" i="14"/>
  <c r="F39" i="14"/>
  <c r="O5" i="14"/>
  <c r="F33" i="31"/>
  <c r="O33" i="31"/>
  <c r="O11" i="31"/>
  <c r="O22" i="31"/>
  <c r="F11" i="31"/>
  <c r="F30" i="14"/>
  <c r="O30" i="14"/>
  <c r="F47" i="14"/>
  <c r="F38" i="14" s="1"/>
  <c r="F25" i="34" s="1"/>
  <c r="F22" i="31"/>
  <c r="J30" i="14"/>
  <c r="J22" i="31"/>
  <c r="J33" i="31"/>
  <c r="J47" i="14"/>
  <c r="J11" i="31"/>
  <c r="N4" i="14"/>
  <c r="C19" i="32" s="1"/>
  <c r="N38" i="14"/>
  <c r="F4" i="14"/>
  <c r="L38" i="14"/>
  <c r="Y10" i="17"/>
  <c r="Z10" i="17"/>
  <c r="O4" i="14" l="1"/>
  <c r="O9" i="34" s="1"/>
  <c r="N9" i="34"/>
  <c r="E8" i="32"/>
  <c r="L25" i="34"/>
  <c r="L26" i="34" s="1"/>
  <c r="E17" i="32"/>
  <c r="F9" i="34"/>
  <c r="C8" i="32"/>
  <c r="O25" i="34"/>
  <c r="E20" i="32"/>
  <c r="N25" i="34"/>
  <c r="E19" i="32"/>
  <c r="Z81" i="17"/>
  <c r="Y81" i="17"/>
  <c r="C20" i="32" l="1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<sst xmlns="http://schemas.openxmlformats.org/spreadsheetml/2006/main" count="14197" uniqueCount="5306">
  <si>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</si>
  <si>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</si>
  <si>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</si>
  <si>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</si>
  <si>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</si>
  <si>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</si>
  <si>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</si>
  <si>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</si>
  <si>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</si>
  <si>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</si>
  <si>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</si>
  <si>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</si>
  <si>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</si>
  <si>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</si>
  <si>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</si>
  <si>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</si>
  <si>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</si>
  <si>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</si>
  <si>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</si>
  <si>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</si>
  <si>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</si>
  <si>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</si>
  <si>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</si>
  <si>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</si>
  <si>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</si>
  <si>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</si>
  <si>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</si>
  <si>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</si>
  <si>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</si>
  <si>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</si>
  <si>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</si>
  <si>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</si>
  <si>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</si>
  <si>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</si>
  <si>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</si>
  <si>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</si>
  <si>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</si>
  <si>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</si>
  <si>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</si>
  <si>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</si>
  <si>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</si>
  <si>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</si>
  <si>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</si>
  <si>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</si>
  <si>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</si>
  <si>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</si>
  <si>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</si>
  <si>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</si>
  <si>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</si>
  <si>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</si>
  <si>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</si>
  <si>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</si>
  <si>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</si>
  <si>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</si>
  <si>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</si>
  <si>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</si>
  <si>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</si>
  <si>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</si>
  <si>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</si>
  <si>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</si>
  <si>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</si>
  <si>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</si>
  <si>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</si>
  <si>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</si>
  <si>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</si>
  <si>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</si>
  <si>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</si>
  <si>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</si>
  <si>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</si>
  <si>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</si>
  <si>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</si>
  <si>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</si>
  <si>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</si>
  <si>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</si>
  <si>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</si>
  <si>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</si>
  <si>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</si>
  <si>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</si>
  <si>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</si>
  <si>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</si>
  <si>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</si>
  <si>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</si>
  <si>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</si>
  <si>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</si>
  <si>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</si>
  <si>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</si>
  <si>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</si>
  <si>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</si>
  <si>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</si>
  <si>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</si>
  <si>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</si>
  <si>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</si>
  <si>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</si>
  <si>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</si>
  <si>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</si>
  <si>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</si>
  <si>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</si>
  <si>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</si>
  <si>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</si>
  <si>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</si>
  <si>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</si>
  <si>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</si>
  <si>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</si>
  <si>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</si>
  <si>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</si>
  <si>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</si>
  <si>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</si>
  <si>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</si>
  <si>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</si>
  <si>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</si>
  <si>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</si>
  <si>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</si>
  <si>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</si>
  <si>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</si>
  <si>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</si>
  <si>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</si>
  <si>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</si>
  <si>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</si>
  <si>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</si>
  <si>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</si>
  <si>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</si>
  <si>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</si>
  <si>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</si>
  <si>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</si>
  <si>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</si>
  <si>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</si>
  <si>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</si>
  <si>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</si>
  <si>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</si>
  <si>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</si>
  <si>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</si>
  <si>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</si>
  <si>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</si>
  <si>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</si>
  <si>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</si>
  <si>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</si>
  <si>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</si>
  <si>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</si>
  <si>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</si>
  <si>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</si>
  <si>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</si>
  <si>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</si>
  <si>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</si>
  <si>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</si>
  <si>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</si>
  <si>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</si>
  <si>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</si>
  <si>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</si>
  <si>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</si>
  <si>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</si>
  <si>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</si>
  <si>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</si>
  <si>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</si>
  <si>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</si>
  <si>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</si>
  <si>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</si>
  <si>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</si>
  <si>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</si>
  <si>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</si>
  <si>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</si>
  <si>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</si>
  <si>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</si>
  <si>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</si>
  <si>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</si>
  <si>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</si>
  <si>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</si>
  <si>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</si>
  <si>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</si>
  <si>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</si>
  <si>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</si>
  <si>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</si>
  <si>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</si>
  <si>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</si>
  <si>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</si>
  <si>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</si>
  <si>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</si>
  <si>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</si>
  <si>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</si>
  <si>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</si>
  <si>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</si>
  <si>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</si>
  <si>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</si>
  <si>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</si>
  <si>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</si>
  <si>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</si>
  <si>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</si>
  <si>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</si>
  <si>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</si>
  <si>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</si>
  <si>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</si>
  <si>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</si>
  <si>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</si>
  <si>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</si>
  <si>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</si>
  <si>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</si>
  <si>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</si>
  <si>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</si>
  <si>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</si>
  <si>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</si>
  <si>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</si>
  <si>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</si>
  <si>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</si>
  <si>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</si>
  <si>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</si>
  <si>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</si>
  <si>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</si>
  <si>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</si>
  <si>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</si>
  <si>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</si>
  <si>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</si>
  <si>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</si>
  <si>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</si>
  <si>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</si>
  <si>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</si>
  <si>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</si>
  <si>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</si>
  <si>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</si>
  <si>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</si>
  <si>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</si>
  <si>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</si>
  <si>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</si>
  <si>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</si>
  <si>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</si>
  <si>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</si>
  <si>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</si>
  <si>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</si>
  <si>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</si>
  <si>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</si>
  <si>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</si>
  <si>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</si>
  <si>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</si>
  <si>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</si>
  <si>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</si>
  <si>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</si>
  <si>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</si>
  <si>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</si>
  <si>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</si>
  <si>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</si>
  <si>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</si>
  <si>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</si>
  <si>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</si>
  <si>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</si>
  <si>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</si>
  <si>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</si>
  <si>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</si>
  <si>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</si>
  <si>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</si>
  <si>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</si>
  <si>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</si>
  <si>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</si>
  <si>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</si>
  <si>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</si>
  <si>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</si>
  <si>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</si>
  <si>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</si>
  <si>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</si>
  <si>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</si>
  <si>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</si>
  <si>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</si>
  <si>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</si>
  <si>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</si>
  <si>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</si>
  <si>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</si>
  <si>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</si>
  <si>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</si>
  <si>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</si>
  <si>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</si>
  <si>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</si>
  <si>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</si>
  <si>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</si>
  <si>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</si>
  <si>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</si>
  <si>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</si>
  <si>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</si>
  <si>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</si>
  <si>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</si>
  <si>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</si>
  <si>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</si>
  <si>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</si>
  <si>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</si>
  <si>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</si>
  <si>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</si>
  <si>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</si>
  <si>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</si>
  <si>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</si>
  <si>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</si>
  <si>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</si>
  <si>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</si>
  <si>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</si>
  <si>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</si>
  <si>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</si>
  <si>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</si>
  <si>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</si>
  <si>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</si>
  <si>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</si>
  <si>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</si>
  <si>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</si>
  <si>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</si>
  <si>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</si>
  <si>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</si>
  <si>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</si>
  <si>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</si>
  <si>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</si>
  <si>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</si>
  <si>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</si>
  <si>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</si>
  <si>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</si>
  <si>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</si>
  <si>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</si>
  <si>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</si>
  <si>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</si>
  <si>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</si>
  <si>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</si>
  <si>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</si>
  <si>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</si>
  <si>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</si>
  <si>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</si>
  <si>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</si>
  <si>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</si>
  <si>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</si>
  <si>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</si>
  <si>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</si>
  <si>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</si>
  <si>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</si>
  <si>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</si>
  <si>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</si>
  <si>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</si>
  <si>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</si>
  <si>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</si>
  <si>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</si>
  <si>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</si>
  <si>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</si>
  <si>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</si>
  <si>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</si>
  <si>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</si>
  <si>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</si>
  <si>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</si>
  <si>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</si>
  <si>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</si>
  <si>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</si>
  <si>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</si>
  <si>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</si>
  <si>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</si>
  <si>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</si>
  <si>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</si>
  <si>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</si>
  <si>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</si>
  <si>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</si>
  <si>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</si>
  <si>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</si>
  <si>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</si>
  <si>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</si>
  <si>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</si>
  <si>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</si>
  <si>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</si>
  <si>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</si>
  <si>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</si>
  <si>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</si>
  <si>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</si>
  <si>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</si>
  <si>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</si>
  <si>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</si>
  <si>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</si>
  <si>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</si>
  <si>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</si>
  <si>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</si>
  <si>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</si>
  <si>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</si>
  <si>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</si>
  <si>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</si>
  <si>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</si>
  <si>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</si>
  <si>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</si>
  <si>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</si>
  <si>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</si>
  <si>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</si>
  <si>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</si>
  <si>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</si>
  <si>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</si>
  <si>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</si>
  <si>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</si>
  <si>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</si>
  <si>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</si>
  <si>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</si>
  <si>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</si>
  <si>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</si>
  <si>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</si>
  <si>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</si>
  <si>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</si>
  <si>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</si>
  <si>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</si>
  <si>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</si>
  <si>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</si>
  <si>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</si>
  <si>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</si>
  <si>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</si>
  <si>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</si>
  <si>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</si>
  <si>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</si>
  <si>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</si>
  <si>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</si>
  <si>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</si>
  <si>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</si>
  <si>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</si>
  <si>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</si>
  <si>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</si>
  <si>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</si>
  <si>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</si>
  <si>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</si>
  <si>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</si>
  <si>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</si>
  <si>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</si>
  <si>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</si>
  <si>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</si>
  <si>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</si>
  <si>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</si>
  <si>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</si>
  <si>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</si>
  <si>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</si>
  <si>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</si>
  <si>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</si>
  <si>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</si>
  <si>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</si>
  <si>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</si>
  <si>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</si>
  <si>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</si>
  <si>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</si>
  <si>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</si>
  <si>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</si>
  <si>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</si>
  <si>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</si>
  <si>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</si>
  <si>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</si>
  <si>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</si>
  <si>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</si>
  <si>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</si>
  <si>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</si>
  <si>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</si>
  <si>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</si>
  <si>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</si>
  <si>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</si>
  <si>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</si>
  <si>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</si>
  <si>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</si>
  <si>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</si>
  <si>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</si>
  <si>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</si>
  <si>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</si>
  <si>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</si>
  <si>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</si>
  <si>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</si>
  <si>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</si>
  <si>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</si>
  <si>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</si>
  <si>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</si>
  <si>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</si>
  <si>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</si>
  <si>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</si>
  <si>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</si>
  <si>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</si>
  <si>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</si>
  <si>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</si>
  <si>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</si>
  <si>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</si>
  <si>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</si>
  <si>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</si>
  <si>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</si>
  <si>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</si>
  <si>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</si>
  <si>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</si>
  <si>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</si>
  <si>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</si>
  <si>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</si>
  <si>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</si>
  <si>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</si>
  <si>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</si>
  <si>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</si>
  <si>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</si>
  <si>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</si>
  <si>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</si>
  <si>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</si>
  <si>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</si>
  <si>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</si>
  <si>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</si>
  <si>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</si>
  <si>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</si>
  <si>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</si>
  <si>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</si>
  <si>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</si>
  <si>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</si>
  <si>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</si>
  <si>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</si>
  <si>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</si>
  <si>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</si>
  <si>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</si>
  <si>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</si>
  <si>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</si>
  <si>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</si>
  <si>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</si>
  <si>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</si>
  <si>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</si>
  <si>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</si>
  <si>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</si>
  <si>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</si>
  <si>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</si>
  <si>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</si>
  <si>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</si>
  <si>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</si>
  <si>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</si>
  <si>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</si>
  <si>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</si>
  <si>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</si>
  <si>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</si>
  <si>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</si>
  <si>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</si>
  <si>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</si>
  <si>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</si>
  <si>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</si>
  <si>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</si>
  <si>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</si>
  <si>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</si>
  <si>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</si>
  <si>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</si>
  <si>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</si>
  <si>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</si>
  <si>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</si>
  <si>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</si>
  <si>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</si>
  <si>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</si>
  <si>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</si>
  <si>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</si>
  <si>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</si>
  <si>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</si>
  <si>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</si>
  <si>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</si>
  <si>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</si>
  <si>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</si>
  <si>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</si>
  <si>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</si>
  <si>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</si>
  <si>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</si>
  <si>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</si>
  <si>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</si>
  <si>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</si>
  <si>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</si>
  <si>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</si>
  <si>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</si>
  <si>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</si>
  <si>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</si>
  <si>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</si>
  <si>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</si>
  <si>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</si>
  <si>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</si>
  <si>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</si>
  <si>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</si>
  <si>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</si>
  <si>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</si>
  <si>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</si>
  <si>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</si>
  <si>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</si>
  <si>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</si>
  <si>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</si>
  <si>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</si>
  <si>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</si>
  <si>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</si>
  <si>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</si>
  <si>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</si>
  <si>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</si>
  <si>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</si>
  <si>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</si>
  <si>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</si>
  <si>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</si>
  <si>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</si>
  <si>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</si>
  <si>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</si>
  <si>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</si>
  <si>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</si>
  <si>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</si>
  <si>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</si>
  <si>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</si>
  <si>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</si>
  <si>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</si>
  <si>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</si>
  <si>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</si>
  <si>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</si>
  <si>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</si>
  <si>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</si>
  <si>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</si>
  <si>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</si>
  <si>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</si>
  <si>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</si>
  <si>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</si>
  <si>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</si>
  <si>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</si>
  <si>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</si>
  <si>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</si>
  <si>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</si>
  <si>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</si>
  <si>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</si>
  <si>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</si>
  <si>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</si>
  <si>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</si>
  <si>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</si>
  <si>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</si>
  <si>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</si>
  <si>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</si>
  <si>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</si>
  <si>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</si>
  <si>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</si>
  <si>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</si>
  <si>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</si>
  <si>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</si>
  <si>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</si>
  <si>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</si>
  <si>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</si>
  <si>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</si>
  <si>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</si>
  <si>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</si>
  <si>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</si>
  <si>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</si>
  <si>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</si>
  <si>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</si>
  <si>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</si>
  <si>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</si>
  <si>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</si>
  <si>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</si>
  <si>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</si>
  <si>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</si>
  <si>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</si>
  <si>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</si>
  <si>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</si>
  <si>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</si>
  <si>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</si>
  <si>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</si>
  <si>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</si>
  <si>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</si>
  <si>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</si>
  <si>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</si>
  <si>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</si>
  <si>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</si>
  <si>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</si>
  <si>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</si>
  <si>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</si>
  <si>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</si>
  <si>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</si>
  <si>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</si>
  <si>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</si>
  <si>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</si>
  <si>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</si>
  <si>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</si>
  <si>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</si>
  <si>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</si>
  <si>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</si>
  <si>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</si>
  <si>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</si>
  <si>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</si>
  <si>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</si>
  <si>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</si>
  <si>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</si>
  <si>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</si>
  <si>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</si>
  <si>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</si>
  <si>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</si>
  <si>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</si>
  <si>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</si>
  <si>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</si>
  <si>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</si>
  <si>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</si>
  <si>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</si>
  <si>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</si>
  <si>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</si>
  <si>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</si>
  <si>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</si>
  <si>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</si>
  <si>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</si>
  <si>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</si>
  <si>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</si>
  <si>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</si>
  <si>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</si>
  <si>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</si>
  <si>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</si>
  <si>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</si>
  <si>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</si>
  <si>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</si>
  <si>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</si>
  <si>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</si>
  <si>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</si>
  <si>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</si>
  <si>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</si>
  <si>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</si>
  <si>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</si>
  <si>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</si>
  <si>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</si>
  <si>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</si>
  <si>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</si>
  <si>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</si>
  <si>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</si>
  <si>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</si>
  <si>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</si>
  <si>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</si>
  <si>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</si>
  <si>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</si>
  <si>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</si>
  <si>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</si>
  <si>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</si>
  <si>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</si>
  <si>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</si>
  <si>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</si>
  <si>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</si>
  <si>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</si>
  <si>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</si>
  <si>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</si>
  <si>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</si>
  <si>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</si>
  <si>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</si>
  <si>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</si>
  <si>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</si>
  <si>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</si>
  <si>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</si>
  <si>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</si>
  <si>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</si>
  <si>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</si>
  <si>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</si>
  <si>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</si>
  <si>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</si>
  <si>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</si>
  <si>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</si>
  <si>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</si>
  <si>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</si>
  <si>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</si>
  <si>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</si>
  <si>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</si>
  <si>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</si>
  <si>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</si>
  <si>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</si>
  <si>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</si>
  <si>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</si>
  <si>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</si>
  <si>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</si>
  <si>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</si>
  <si>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</si>
  <si>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</si>
  <si>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</si>
  <si>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</si>
  <si>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</si>
  <si>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</si>
  <si>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</si>
  <si>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</si>
  <si>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</si>
  <si>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</si>
  <si>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</si>
  <si>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</si>
  <si>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</si>
  <si>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</si>
  <si>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</si>
  <si>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</si>
  <si>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</si>
  <si>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</si>
  <si>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</si>
  <si>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</si>
  <si>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</si>
  <si>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</si>
  <si>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</si>
  <si>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</si>
  <si>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</si>
  <si>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</si>
  <si>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</si>
  <si>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</si>
  <si>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</si>
  <si>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</si>
  <si>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</si>
  <si>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</si>
  <si>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</si>
  <si>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</si>
  <si>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</si>
  <si>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</si>
  <si>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</si>
  <si>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</si>
  <si>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</si>
  <si>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</si>
  <si>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</si>
  <si>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</si>
  <si>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</si>
  <si>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</si>
  <si>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</si>
  <si>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</si>
  <si>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</si>
  <si>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</si>
  <si>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</si>
  <si>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</si>
  <si>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</si>
  <si>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</si>
  <si>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</si>
  <si>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</si>
  <si>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</si>
  <si>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</si>
  <si>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</si>
  <si>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</si>
  <si>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</si>
  <si>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</si>
  <si>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</si>
  <si>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</si>
  <si>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</si>
  <si>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</si>
  <si>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</si>
  <si>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</si>
  <si>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</si>
  <si>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</si>
  <si>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</si>
  <si>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</si>
  <si>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</si>
  <si>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</si>
  <si>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</si>
  <si>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</si>
  <si>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</si>
  <si>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</si>
  <si>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</si>
  <si>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</si>
  <si>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</si>
  <si>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</si>
  <si>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</si>
  <si>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</si>
  <si>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</si>
  <si>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</si>
  <si>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</si>
  <si>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</si>
  <si>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</si>
  <si>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</si>
  <si>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</si>
  <si>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</si>
  <si>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</si>
  <si>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</si>
  <si>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</si>
  <si>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</si>
  <si>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</si>
  <si>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</si>
  <si>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</si>
  <si>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</si>
  <si>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</si>
  <si>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</si>
  <si>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</si>
  <si>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</si>
  <si>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</si>
  <si>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</si>
  <si>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</si>
  <si>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</si>
  <si>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</si>
  <si>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</si>
  <si>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</si>
  <si>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</si>
  <si>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</si>
  <si>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</si>
  <si>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</si>
  <si>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</si>
  <si>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</si>
  <si>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</si>
  <si>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</si>
  <si>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</si>
  <si>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</si>
  <si>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</si>
  <si>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</si>
  <si>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</si>
  <si>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</si>
  <si>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</si>
  <si>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</si>
  <si>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</si>
  <si>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</si>
  <si>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</si>
  <si>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</si>
  <si>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</si>
  <si>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</si>
  <si>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</si>
  <si>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</si>
  <si>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</si>
  <si>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</si>
  <si>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</si>
  <si>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</si>
  <si>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</si>
  <si>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</si>
  <si>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</si>
  <si>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</si>
  <si>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</si>
  <si>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</si>
  <si>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</si>
  <si>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</si>
  <si>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</si>
  <si>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</si>
  <si>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</si>
  <si>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</si>
  <si>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</si>
  <si>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</si>
  <si>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</si>
  <si>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</si>
  <si>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</si>
  <si>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</si>
  <si>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</si>
  <si>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</si>
  <si>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</si>
  <si>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</si>
  <si>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</si>
  <si>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</si>
  <si>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</si>
  <si>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</si>
  <si>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</si>
  <si>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</si>
  <si>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</si>
  <si>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</si>
  <si>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</si>
  <si>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</si>
  <si>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</si>
  <si>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</si>
  <si>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</si>
  <si>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</si>
  <si>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</si>
  <si>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</si>
  <si>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</si>
  <si>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</si>
  <si>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</si>
  <si>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</si>
  <si>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</si>
  <si>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</si>
  <si>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</si>
  <si>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</si>
  <si>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</si>
  <si>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</si>
  <si>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</si>
  <si>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</si>
  <si>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</si>
  <si>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</si>
  <si>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</si>
  <si>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</si>
  <si>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</si>
  <si>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</si>
  <si>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</si>
  <si>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</si>
  <si>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</si>
  <si>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</si>
  <si>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</si>
  <si>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</si>
  <si>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</si>
  <si>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</si>
  <si>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</si>
  <si>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</si>
  <si>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</si>
  <si>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</si>
  <si>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</si>
  <si>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</si>
  <si>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</si>
  <si>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</si>
  <si>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</si>
  <si>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</si>
  <si>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</si>
  <si>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</si>
  <si>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</si>
  <si>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</si>
  <si>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</si>
  <si>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</si>
  <si>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</si>
  <si>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</si>
  <si>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</si>
  <si>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</si>
  <si>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</si>
  <si>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</si>
  <si>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</si>
  <si>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</si>
  <si>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</si>
  <si>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</si>
  <si>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</si>
  <si>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</si>
  <si>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</si>
  <si>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</si>
  <si>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</si>
  <si>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</si>
  <si>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</si>
  <si>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</si>
  <si>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</si>
  <si>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</si>
  <si>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</si>
  <si>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</si>
  <si>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</si>
  <si>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</si>
  <si>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</si>
  <si>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</si>
  <si>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</si>
  <si>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</si>
  <si>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</si>
  <si>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</si>
  <si>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</si>
  <si>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</si>
  <si>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</si>
  <si>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</si>
  <si>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</si>
  <si>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</si>
  <si>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</si>
  <si>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</si>
  <si>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</si>
  <si>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</si>
  <si>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</si>
  <si>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</si>
  <si>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</si>
  <si>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</si>
  <si>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</si>
  <si>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</si>
  <si>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</si>
  <si>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</si>
  <si>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</si>
  <si>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</si>
  <si>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</si>
  <si>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</si>
  <si>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</si>
  <si>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</si>
  <si>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</si>
  <si>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</si>
  <si>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</si>
  <si>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</si>
  <si>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</si>
  <si>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</si>
  <si>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</si>
  <si>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</si>
  <si>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</si>
  <si>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</si>
  <si>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</si>
  <si>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</si>
  <si>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</si>
  <si>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</si>
  <si>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</si>
  <si>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</si>
  <si>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</si>
  <si>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</si>
  <si>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</si>
  <si>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</si>
  <si>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</si>
  <si>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</si>
  <si>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</si>
  <si>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</si>
  <si>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</si>
  <si>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</si>
  <si>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</si>
  <si>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</si>
  <si>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</si>
  <si>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</si>
  <si>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</si>
  <si>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</si>
  <si>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</si>
  <si>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</si>
  <si>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</si>
  <si>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</si>
  <si>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</si>
  <si>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</si>
  <si>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</si>
  <si>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</si>
  <si>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</si>
  <si>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</si>
  <si>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</si>
  <si>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</si>
  <si>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</si>
  <si>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</si>
  <si>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</si>
  <si>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</si>
  <si>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</si>
  <si>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</si>
  <si>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</si>
  <si>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</si>
  <si>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</si>
  <si>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</si>
  <si>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</si>
  <si>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</si>
  <si>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</si>
  <si>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</si>
  <si>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</si>
  <si>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</si>
  <si>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</si>
  <si>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</si>
  <si>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</si>
  <si>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</si>
  <si>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</si>
  <si>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</si>
  <si>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</si>
  <si>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</si>
  <si>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</si>
  <si>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</si>
  <si>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</si>
  <si>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</si>
  <si>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</si>
  <si>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</si>
  <si>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</si>
  <si>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</si>
  <si>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</si>
  <si>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</si>
  <si>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</si>
  <si>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</si>
  <si>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</si>
  <si>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</si>
  <si>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</si>
  <si>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</si>
  <si>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</si>
  <si>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</si>
  <si>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</si>
  <si>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</si>
  <si>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</si>
  <si>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</si>
  <si>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</si>
  <si>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</si>
  <si>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</si>
  <si>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</si>
  <si>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</si>
  <si>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</si>
  <si>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</si>
  <si>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</si>
  <si>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</si>
  <si>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</si>
  <si>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</si>
  <si>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</si>
  <si>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</si>
  <si>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</si>
  <si>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</si>
  <si>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</si>
  <si>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</si>
  <si>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</si>
  <si>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</si>
  <si>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</si>
  <si>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</si>
  <si>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</si>
  <si>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</si>
  <si>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</si>
  <si>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</si>
  <si>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</si>
  <si>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</si>
  <si>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</si>
  <si>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</si>
  <si>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</si>
  <si>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</si>
  <si>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</si>
  <si>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</si>
  <si>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</si>
  <si>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</si>
  <si>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</si>
  <si>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</si>
  <si>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</si>
  <si>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</si>
  <si>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</si>
  <si>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</si>
  <si>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</si>
  <si>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</si>
  <si>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</si>
  <si>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</si>
  <si>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</si>
  <si>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</si>
  <si>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</si>
  <si>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</si>
  <si>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</si>
  <si>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</si>
  <si>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</si>
  <si>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</si>
  <si>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</si>
  <si>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</si>
  <si>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</si>
  <si>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</si>
  <si>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</si>
  <si>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</si>
  <si>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</si>
  <si>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</si>
  <si>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</si>
  <si>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</si>
  <si>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</si>
  <si>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</si>
  <si>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</si>
  <si>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</si>
  <si>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</si>
  <si>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</si>
  <si>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</si>
  <si>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</si>
  <si>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</si>
  <si>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</si>
  <si>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</si>
  <si>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</si>
  <si>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</si>
  <si>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</si>
  <si>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</si>
  <si>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</si>
  <si>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</si>
  <si>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</si>
  <si>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</si>
  <si>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</si>
  <si>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</si>
  <si>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</si>
  <si>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</si>
  <si>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</si>
  <si>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</si>
  <si>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</si>
  <si>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</si>
  <si>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</si>
  <si>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</si>
  <si>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</si>
  <si>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</si>
  <si>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</si>
  <si>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</si>
  <si>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</si>
  <si>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</si>
  <si>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</si>
  <si>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</si>
  <si>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</si>
  <si>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</si>
  <si>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</si>
  <si>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</si>
  <si>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</si>
  <si>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</si>
  <si>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</si>
  <si>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</si>
  <si>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</si>
  <si>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</si>
  <si>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</si>
  <si>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</si>
  <si>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</si>
  <si>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</si>
  <si>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</si>
  <si>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</si>
  <si>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</si>
  <si>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</si>
  <si>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</si>
  <si>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</si>
  <si>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</si>
  <si>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</si>
  <si>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</si>
  <si>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</si>
  <si>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</si>
  <si>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</si>
  <si>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</si>
  <si>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</si>
  <si>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</si>
  <si>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</si>
  <si>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</si>
  <si>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</si>
  <si>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</si>
  <si>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</si>
  <si>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</si>
  <si>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</si>
  <si>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</si>
  <si>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</si>
  <si>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</si>
  <si>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</si>
  <si>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</si>
  <si>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</si>
  <si>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</si>
  <si>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</si>
  <si>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</si>
  <si>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</si>
  <si>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</si>
  <si>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</si>
  <si>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</si>
  <si>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</si>
  <si>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</si>
  <si>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</si>
  <si>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</si>
  <si>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</si>
  <si>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</si>
  <si>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</si>
  <si>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</si>
  <si>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</si>
  <si>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</si>
  <si>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</si>
  <si>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</si>
  <si>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</si>
  <si>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</si>
  <si>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</si>
  <si>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</si>
  <si>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</si>
  <si>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</si>
  <si>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</si>
  <si>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</si>
  <si>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</si>
  <si>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</si>
  <si>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</si>
  <si>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</si>
  <si>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</si>
  <si>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</si>
  <si>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</si>
  <si>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</si>
  <si>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</si>
  <si>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</si>
  <si>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</si>
  <si>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</si>
  <si>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</si>
  <si>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</si>
  <si>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</si>
  <si>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</si>
  <si>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</si>
  <si>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</si>
  <si>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</si>
  <si>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</si>
  <si>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</si>
  <si>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</si>
  <si>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</si>
  <si>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</si>
  <si>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</si>
  <si>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</si>
  <si>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</si>
  <si>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</si>
  <si>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</si>
  <si>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</si>
  <si>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</si>
  <si>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</si>
  <si>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</si>
  <si>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</si>
  <si>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</si>
  <si>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</si>
  <si>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</si>
  <si>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</si>
  <si>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</si>
  <si>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</si>
  <si>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</si>
  <si>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</si>
  <si>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</si>
  <si>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</si>
  <si>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</si>
  <si>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</si>
  <si>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</si>
  <si>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</si>
  <si>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</si>
  <si>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</si>
  <si>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</si>
  <si>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</si>
  <si>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</si>
  <si>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</si>
  <si>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</si>
  <si>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</si>
  <si>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</si>
  <si>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</si>
  <si>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</si>
  <si>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</si>
  <si>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</si>
  <si>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</si>
  <si>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</si>
  <si>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</si>
  <si>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</si>
  <si>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</si>
  <si>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</si>
  <si>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</si>
  <si>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</si>
  <si>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</si>
  <si>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</si>
  <si>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</si>
  <si>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</si>
  <si>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</si>
  <si>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</si>
  <si>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</si>
  <si>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</si>
  <si>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</si>
  <si>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</si>
  <si>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</si>
  <si>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</si>
  <si>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</si>
  <si>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</si>
  <si>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</si>
  <si>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</si>
  <si>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</si>
  <si>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</si>
  <si>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</si>
  <si>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</si>
  <si>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</si>
  <si>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</si>
  <si>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</si>
  <si>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</si>
  <si>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</si>
  <si>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</si>
  <si>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</si>
  <si>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</si>
  <si>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</si>
  <si>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</si>
  <si>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</si>
  <si>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</si>
  <si>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</si>
  <si>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</si>
  <si>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</si>
  <si>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</si>
  <si>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</si>
  <si>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</si>
  <si>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</si>
  <si>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</si>
  <si>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</si>
  <si>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</si>
  <si>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</si>
  <si>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</si>
  <si>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</si>
  <si>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</si>
  <si>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</si>
  <si>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</si>
  <si>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</si>
  <si>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</si>
  <si>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</si>
  <si>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</si>
  <si>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</si>
  <si>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</si>
  <si>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</si>
  <si>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</si>
  <si>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</si>
  <si>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</si>
  <si>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</si>
  <si>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</si>
  <si>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</si>
  <si>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</si>
  <si>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</si>
  <si>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</si>
  <si>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</si>
  <si>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</si>
  <si>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</si>
  <si>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</si>
  <si>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</si>
  <si>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</si>
  <si>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</si>
  <si>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</si>
  <si>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</si>
  <si>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</si>
  <si>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</si>
  <si>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</si>
  <si>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</si>
  <si>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</si>
  <si>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</si>
  <si>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</si>
  <si>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</si>
  <si>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</si>
  <si>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</si>
  <si>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</si>
  <si>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</si>
  <si>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</si>
  <si>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</si>
  <si>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</si>
  <si>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</si>
  <si>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</si>
  <si>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</si>
  <si>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</si>
  <si>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</si>
  <si>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</si>
  <si>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</si>
  <si>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</si>
  <si>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</si>
  <si>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</si>
  <si>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</si>
  <si>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</si>
  <si>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</si>
  <si>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</si>
  <si>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</si>
  <si>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</si>
  <si>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</si>
  <si>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</si>
  <si>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</si>
  <si>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</si>
  <si>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</si>
  <si>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</si>
  <si>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</si>
  <si>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</si>
  <si>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</si>
  <si>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</si>
  <si>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</si>
  <si>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</si>
  <si>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</si>
  <si>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</si>
  <si>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</si>
  <si>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</si>
  <si>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</si>
  <si>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</si>
  <si>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</si>
  <si>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</si>
  <si>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</si>
  <si>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</si>
  <si>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</si>
  <si>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</si>
  <si>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</si>
  <si>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</si>
  <si>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</si>
  <si>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</si>
  <si>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</si>
  <si>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</si>
  <si>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</si>
  <si>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</si>
  <si>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</si>
  <si>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</si>
  <si>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</si>
  <si>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</si>
  <si>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</si>
  <si>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</si>
  <si>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</si>
  <si>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</si>
  <si>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</si>
  <si>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</si>
  <si>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</si>
  <si>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</si>
  <si>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</si>
  <si>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</si>
  <si>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</si>
  <si>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</si>
  <si>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</si>
  <si>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</si>
  <si>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</si>
  <si>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</si>
  <si>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</si>
  <si>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</si>
  <si>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</si>
  <si>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</si>
  <si>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</si>
  <si>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</si>
  <si>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</si>
  <si>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</si>
  <si>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</si>
  <si>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</si>
  <si>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</si>
  <si>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</si>
  <si>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</si>
  <si>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</si>
  <si>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</si>
  <si>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</si>
  <si>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</si>
  <si>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</si>
  <si>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</si>
  <si>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</si>
  <si>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</si>
  <si>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</si>
  <si>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</si>
  <si>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</si>
  <si>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</si>
  <si>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</si>
  <si>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</si>
  <si>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</si>
  <si>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</si>
  <si>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</si>
  <si>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</si>
  <si>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</si>
  <si>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</si>
  <si>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</si>
  <si>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</si>
  <si>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</si>
  <si>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</si>
  <si>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</si>
  <si>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</si>
  <si>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</si>
  <si>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</si>
  <si>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</si>
  <si>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</si>
  <si>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</si>
  <si>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</si>
  <si>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</si>
  <si>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</si>
  <si>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</si>
  <si>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</si>
  <si>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</si>
  <si>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</si>
  <si>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</si>
  <si>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</si>
  <si>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</si>
  <si>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</si>
  <si>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</si>
  <si>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</si>
  <si>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</si>
  <si>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</si>
  <si>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</si>
  <si>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</si>
  <si>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</si>
  <si>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</si>
  <si>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</si>
  <si>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</si>
  <si>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</si>
  <si>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</si>
  <si>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</si>
  <si>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</si>
  <si>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</si>
  <si>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</si>
  <si>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</si>
  <si>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</si>
  <si>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</si>
  <si>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</si>
  <si>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</si>
  <si>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</si>
  <si>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</si>
  <si>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</si>
  <si>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</si>
  <si>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</si>
  <si>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</si>
  <si>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</si>
  <si>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</si>
  <si>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</si>
  <si>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</si>
  <si>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</si>
  <si>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</si>
  <si>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</si>
  <si>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</si>
  <si>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</si>
  <si>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</si>
  <si>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</si>
  <si>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</si>
  <si>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</si>
  <si>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</si>
  <si>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</si>
  <si>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</si>
  <si>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</si>
  <si>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</si>
  <si>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</si>
  <si>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</si>
  <si>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</si>
  <si>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</si>
  <si>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</si>
  <si>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</si>
  <si>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</si>
  <si>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</si>
  <si>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</si>
  <si>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</si>
  <si>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</si>
  <si>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</si>
  <si>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</si>
  <si>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</si>
  <si>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</si>
  <si>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</si>
  <si>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</si>
  <si>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</si>
  <si>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</si>
  <si>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</si>
  <si>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</si>
  <si>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</si>
  <si>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</si>
  <si>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</si>
  <si>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</si>
  <si>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</si>
  <si>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</si>
  <si>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</si>
  <si>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</si>
  <si>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</si>
  <si>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</si>
  <si>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</si>
  <si>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</si>
  <si>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</si>
  <si>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</si>
  <si>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</si>
  <si>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</si>
  <si>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</si>
  <si>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</si>
  <si>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</si>
  <si>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</si>
  <si>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</si>
  <si>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</si>
  <si>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</si>
  <si>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</si>
  <si>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</si>
  <si>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</si>
  <si>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</si>
  <si>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</si>
  <si>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</si>
  <si>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</si>
  <si>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</si>
  <si>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</si>
  <si>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</si>
  <si>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</si>
  <si>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</si>
  <si>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</si>
  <si>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</si>
  <si>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</si>
  <si>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</si>
  <si>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</si>
  <si>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</si>
  <si>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</si>
  <si>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</si>
  <si>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</si>
  <si>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</si>
  <si>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</si>
  <si>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</si>
  <si>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</si>
  <si>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</si>
  <si>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</si>
  <si>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</si>
  <si>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</si>
  <si>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</si>
  <si>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</si>
  <si>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</si>
  <si>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</si>
  <si>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</si>
  <si>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</si>
  <si>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</si>
  <si>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</si>
  <si>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</si>
  <si>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</si>
  <si>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</si>
  <si>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</si>
  <si>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</si>
  <si>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</si>
  <si>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</si>
  <si>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</si>
  <si>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</si>
  <si>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</si>
  <si>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</si>
  <si>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</si>
  <si>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</si>
  <si>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</si>
  <si>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</si>
  <si>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</si>
  <si>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</si>
  <si>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</si>
  <si>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</si>
  <si>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</si>
  <si>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</si>
  <si>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</si>
  <si>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</si>
  <si>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</si>
  <si>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</si>
  <si>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</si>
  <si>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</si>
  <si>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</si>
  <si>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</si>
  <si>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</si>
  <si>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</si>
  <si>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</si>
  <si>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</si>
  <si>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</si>
  <si>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</si>
  <si>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</si>
  <si>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</si>
  <si>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</si>
  <si>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</si>
  <si>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</si>
  <si>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</si>
  <si>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</si>
  <si>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</si>
  <si>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</si>
  <si>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</si>
  <si>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</si>
  <si>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</si>
  <si>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</si>
  <si>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</si>
  <si>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</si>
  <si>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</si>
  <si>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</si>
  <si>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</si>
  <si>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</si>
  <si>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</si>
  <si>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</si>
  <si>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</si>
  <si>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</si>
  <si>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</si>
  <si>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</si>
  <si>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</si>
  <si>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</si>
  <si>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</si>
  <si>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</si>
  <si>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</si>
  <si>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</si>
  <si>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</si>
  <si>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</si>
  <si>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</si>
  <si>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</si>
  <si>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</si>
  <si>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</si>
  <si>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</si>
  <si>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</si>
  <si>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</si>
  <si>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</si>
  <si>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</si>
  <si>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</si>
  <si>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</si>
  <si>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</si>
  <si>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</si>
  <si>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</si>
  <si>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</si>
  <si>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</si>
  <si>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</si>
  <si>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</si>
  <si>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</si>
  <si>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</si>
  <si>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</si>
  <si>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</si>
  <si>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</si>
  <si>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</si>
  <si>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</si>
  <si>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</si>
  <si>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</si>
  <si>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</si>
  <si>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</si>
  <si>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</si>
  <si>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</si>
  <si>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</si>
  <si>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</si>
  <si>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</si>
  <si>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</si>
  <si>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</si>
  <si>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</si>
  <si>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</si>
  <si>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</si>
  <si>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</si>
  <si>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</si>
  <si>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</si>
  <si>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</si>
  <si>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</si>
  <si>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</si>
  <si>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</si>
  <si>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</si>
  <si>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</si>
  <si>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</si>
  <si>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</si>
  <si>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</si>
  <si>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</si>
  <si>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</si>
  <si>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</si>
  <si>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</si>
  <si>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</si>
  <si>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</si>
  <si>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</si>
  <si>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</si>
  <si>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</si>
  <si>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</si>
  <si>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</si>
  <si>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</si>
  <si>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</si>
  <si>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</si>
  <si>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</si>
  <si>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</si>
  <si>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</si>
  <si>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</si>
  <si>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</si>
  <si>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</si>
  <si>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</si>
  <si>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</si>
  <si>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</si>
  <si>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</si>
  <si>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</si>
  <si>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</si>
  <si>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</si>
  <si>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</si>
  <si>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</si>
  <si>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</si>
  <si>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</si>
  <si>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</si>
  <si>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</si>
  <si>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</si>
  <si>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</si>
  <si>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</si>
  <si>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</si>
  <si>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</si>
  <si>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</si>
  <si>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</si>
  <si>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</si>
  <si>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</si>
  <si>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</si>
  <si>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</si>
  <si>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</si>
  <si>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</si>
  <si>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</si>
  <si>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</si>
  <si>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</si>
  <si>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</si>
  <si>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</si>
  <si>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</si>
  <si>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</si>
  <si>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</si>
  <si>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</si>
  <si>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</si>
  <si>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</si>
  <si>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</si>
  <si>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</si>
  <si>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</si>
  <si>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</si>
  <si>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</si>
  <si>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</si>
  <si>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</si>
  <si>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</si>
  <si>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</si>
  <si>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</si>
  <si>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</si>
  <si>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</si>
  <si>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</si>
  <si>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</si>
  <si>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</si>
  <si>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</si>
  <si>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</si>
  <si>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</si>
  <si>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</si>
  <si>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</si>
  <si>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</si>
  <si>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</si>
  <si>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</si>
  <si>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</si>
  <si>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</si>
  <si>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</si>
  <si>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</si>
  <si>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</si>
  <si>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</si>
  <si>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</si>
  <si>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</si>
  <si>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</si>
  <si>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</si>
  <si>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</si>
  <si>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</si>
  <si>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</si>
  <si>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</si>
  <si>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</si>
  <si>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</si>
  <si>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</si>
  <si>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</si>
  <si>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</si>
  <si>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</si>
  <si>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</si>
  <si>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</si>
  <si>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</si>
  <si>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</si>
  <si>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</si>
  <si>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</si>
  <si>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</si>
  <si>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</si>
  <si>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</si>
  <si>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</si>
  <si>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</si>
  <si>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</si>
  <si>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</si>
  <si>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</si>
  <si>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</si>
  <si>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</si>
  <si>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</si>
  <si>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</si>
  <si>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</si>
  <si>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</si>
  <si>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</si>
  <si>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</si>
  <si>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</si>
  <si>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</si>
  <si>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</si>
  <si>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</si>
  <si>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</si>
  <si>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</si>
  <si>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</si>
  <si>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</si>
  <si>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</si>
  <si>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</si>
  <si>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</si>
  <si>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</si>
  <si>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</si>
  <si>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</si>
  <si>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</si>
  <si>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</si>
  <si>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</si>
  <si>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</si>
  <si>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</si>
  <si>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</si>
  <si>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</si>
  <si>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</si>
  <si>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</si>
  <si>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</si>
  <si>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</si>
  <si>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</si>
  <si>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</si>
  <si>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</si>
  <si>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</si>
  <si>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</si>
  <si>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</si>
  <si>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</si>
  <si>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</si>
  <si>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</si>
  <si>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</si>
  <si>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</si>
  <si>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</si>
  <si>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</si>
  <si>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</si>
  <si>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</si>
  <si>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</si>
  <si>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</si>
  <si>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</si>
  <si>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</si>
  <si>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</si>
  <si>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</si>
  <si>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</si>
  <si>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</si>
  <si>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</si>
  <si>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</si>
  <si>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</si>
  <si>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</si>
  <si>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</si>
  <si>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</si>
  <si>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</si>
  <si>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</si>
  <si>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</si>
  <si>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</si>
  <si>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</si>
  <si>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</si>
  <si>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</si>
  <si>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</si>
  <si>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</si>
  <si>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</si>
  <si>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</si>
  <si>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</si>
  <si>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</si>
  <si>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</si>
  <si>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</si>
  <si>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</si>
  <si>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</si>
  <si>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</si>
  <si>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</si>
  <si>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</si>
  <si>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</si>
  <si>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</si>
  <si>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</si>
  <si>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</si>
  <si>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</si>
  <si>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</si>
  <si>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</si>
  <si>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</si>
  <si>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</si>
  <si>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</si>
  <si>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</si>
  <si>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</si>
  <si>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</si>
  <si>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</si>
  <si>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</si>
  <si>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</si>
  <si>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</si>
  <si>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</si>
  <si>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</si>
  <si>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</si>
  <si>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</si>
  <si>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</si>
  <si>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</si>
  <si>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</si>
  <si>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</si>
  <si>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</si>
  <si>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</si>
  <si>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</si>
  <si>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</si>
  <si>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</si>
  <si>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</si>
  <si>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</si>
  <si>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</si>
  <si>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</si>
  <si>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</si>
  <si>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</si>
  <si>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</si>
  <si>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</si>
  <si>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</si>
  <si>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</si>
  <si>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</si>
  <si>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</si>
  <si>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</si>
  <si>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</si>
  <si>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</si>
  <si>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</si>
  <si>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</si>
  <si>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</si>
  <si>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</si>
  <si>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</si>
  <si>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</si>
  <si>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</si>
  <si>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</si>
  <si>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</si>
  <si>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</si>
  <si>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</si>
  <si>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</si>
  <si>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</si>
  <si>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</si>
  <si>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</si>
  <si>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</si>
  <si>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</si>
  <si>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</si>
  <si>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</si>
  <si>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</si>
  <si>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</si>
  <si>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</si>
  <si>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</si>
  <si>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</si>
  <si>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</si>
  <si>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</si>
  <si>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</si>
  <si>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</si>
  <si>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</si>
  <si>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</si>
  <si>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</si>
  <si>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</si>
  <si>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</si>
  <si>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</si>
  <si>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</si>
  <si>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</si>
  <si>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</si>
  <si>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</si>
  <si>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</si>
  <si>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</si>
  <si>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</si>
  <si>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</si>
  <si>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</si>
  <si>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</si>
  <si>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</si>
  <si>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</si>
  <si>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</si>
  <si>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</si>
  <si>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</si>
  <si>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</si>
  <si>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</si>
  <si>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</si>
  <si>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</si>
  <si>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</si>
  <si>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</si>
  <si>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</si>
  <si>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</si>
  <si>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</si>
  <si>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</si>
  <si>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</si>
  <si>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</si>
  <si>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</si>
  <si>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</si>
  <si>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</si>
  <si>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</si>
  <si>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</si>
  <si>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</si>
  <si>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</si>
  <si>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</si>
  <si>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</si>
  <si>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</si>
  <si>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</si>
  <si>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</si>
  <si>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</si>
  <si>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</si>
  <si>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</si>
  <si>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</si>
  <si>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</si>
  <si>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</si>
  <si>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</si>
  <si>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</si>
  <si>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</si>
  <si>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</si>
  <si>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</si>
  <si>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</si>
  <si>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</si>
  <si>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</si>
  <si>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</si>
  <si>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</si>
  <si>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</si>
  <si>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</si>
  <si>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</si>
  <si>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</si>
  <si>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</si>
  <si>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</si>
  <si>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</si>
  <si>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</si>
  <si>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</si>
  <si>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</si>
  <si>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</si>
  <si>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</si>
  <si>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</si>
  <si>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</si>
  <si>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</si>
  <si>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</si>
  <si>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</si>
  <si>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</si>
  <si>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</si>
  <si>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</si>
  <si>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</si>
  <si>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</si>
  <si>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</si>
  <si>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</si>
  <si>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</si>
  <si>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</si>
  <si>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</si>
  <si>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</si>
  <si>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</si>
  <si>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</si>
  <si>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</si>
  <si>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</si>
  <si>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</si>
  <si>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</si>
  <si>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</si>
  <si>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</si>
  <si>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</si>
  <si>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</si>
  <si>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</si>
  <si>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</si>
  <si>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</si>
  <si>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</si>
  <si>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</si>
  <si>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</si>
  <si>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</si>
  <si>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</si>
  <si>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</si>
  <si>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</si>
  <si>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</si>
  <si>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</si>
  <si>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</si>
  <si>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</si>
  <si>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</si>
  <si>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</si>
  <si>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</si>
  <si>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</si>
  <si>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</si>
  <si>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</si>
  <si>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</si>
  <si>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</si>
  <si>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</si>
  <si>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</si>
  <si>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</si>
  <si>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</si>
  <si>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</si>
  <si>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</si>
  <si>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</si>
  <si>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</si>
  <si>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</si>
  <si>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</si>
  <si>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</si>
  <si>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</si>
  <si>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</si>
  <si>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</si>
  <si>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</si>
  <si>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</si>
  <si>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</si>
  <si>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</si>
  <si>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</si>
  <si>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</si>
  <si>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</si>
  <si>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</si>
  <si>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</si>
  <si>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</si>
  <si>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</si>
  <si>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</si>
  <si>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</si>
  <si>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</si>
  <si>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</si>
  <si>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</si>
  <si>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</si>
  <si>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</si>
  <si>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</si>
  <si>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</si>
  <si>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</si>
  <si>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</si>
  <si>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</si>
  <si>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</si>
  <si>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</si>
  <si>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</si>
  <si>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</si>
  <si>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</si>
  <si>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</si>
  <si>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</si>
  <si>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</si>
  <si>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</si>
  <si>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</si>
  <si>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</si>
  <si>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</si>
  <si>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</si>
  <si>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</si>
  <si>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</si>
  <si>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</si>
  <si>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</si>
  <si>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</si>
  <si>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</si>
  <si>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</si>
  <si>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</si>
  <si>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</si>
  <si>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</si>
  <si>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</si>
  <si>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</si>
  <si>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</si>
  <si>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</si>
  <si>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</si>
  <si>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</si>
  <si>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</si>
  <si>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</si>
  <si>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</si>
  <si>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</si>
  <si>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</si>
  <si>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</si>
  <si>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</si>
  <si>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</si>
  <si>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</si>
  <si>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</si>
  <si>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</si>
  <si>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</si>
  <si>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</si>
  <si>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</si>
  <si>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</si>
  <si>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</si>
  <si>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</si>
  <si>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</si>
  <si>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</si>
  <si>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</si>
  <si>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</si>
  <si>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</si>
  <si>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</si>
  <si>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</si>
  <si>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</si>
  <si>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</si>
  <si>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</si>
  <si>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</si>
  <si>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</si>
  <si>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</si>
  <si>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</si>
  <si>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</si>
  <si>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</si>
  <si>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</si>
  <si>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</si>
  <si>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</si>
  <si>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</si>
  <si>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</si>
  <si>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</si>
  <si>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</si>
  <si>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</si>
  <si>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</si>
  <si>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</si>
  <si>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</si>
  <si>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</si>
  <si>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</si>
  <si>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</si>
  <si>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</si>
  <si>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</si>
  <si>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</si>
  <si>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</si>
  <si>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</si>
  <si>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</si>
  <si>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</si>
  <si>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</si>
  <si>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</si>
  <si>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</si>
  <si>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</si>
  <si>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</si>
  <si>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</si>
  <si>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</si>
  <si>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</si>
  <si>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</si>
  <si>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</si>
  <si>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</si>
  <si>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</si>
  <si>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</si>
  <si>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</si>
  <si>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</si>
  <si>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</si>
  <si>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</si>
  <si>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</si>
  <si>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</si>
  <si>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</si>
  <si>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</si>
  <si>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</si>
  <si>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</si>
  <si>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</si>
  <si>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</si>
  <si>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</si>
  <si>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</si>
  <si>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</si>
  <si>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</si>
  <si>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</si>
  <si>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</si>
  <si>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</si>
  <si>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</si>
  <si>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</si>
  <si>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</si>
  <si>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</si>
  <si>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</si>
  <si>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</si>
  <si>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</si>
  <si>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</si>
  <si>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</si>
  <si>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</si>
  <si>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</si>
  <si>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</si>
  <si>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</si>
  <si>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</si>
  <si>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</si>
  <si>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</si>
  <si>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</si>
  <si>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</si>
  <si>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</si>
  <si>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</si>
  <si>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</si>
  <si>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</si>
  <si>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</si>
  <si>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</si>
  <si>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</si>
  <si>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</si>
  <si>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</si>
  <si>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</si>
  <si>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</si>
  <si>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</si>
  <si>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</si>
  <si>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</si>
  <si>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</si>
  <si>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</si>
  <si>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</si>
  <si>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</si>
  <si>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</si>
  <si>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</si>
  <si>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</si>
  <si>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</si>
  <si>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</si>
  <si>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</si>
  <si>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</si>
  <si>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</si>
  <si>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</si>
  <si>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</si>
  <si>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</si>
  <si>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</si>
  <si>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</si>
  <si>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</si>
  <si>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</si>
  <si>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</si>
  <si>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</si>
  <si>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</si>
  <si>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</si>
  <si>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</si>
  <si>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</si>
  <si>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</si>
  <si>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</si>
  <si>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</si>
  <si>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</si>
  <si>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</si>
  <si>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</si>
  <si>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</si>
  <si>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</si>
  <si>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</si>
  <si>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</si>
  <si>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</si>
  <si>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</si>
  <si>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</si>
  <si>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</si>
  <si>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</si>
  <si>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</si>
  <si>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</si>
  <si>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</si>
  <si>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</si>
  <si>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</si>
  <si>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</si>
  <si>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</si>
  <si>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</si>
  <si>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</si>
  <si>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</si>
  <si>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</si>
  <si>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</si>
  <si>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</si>
  <si>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</si>
  <si>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</si>
  <si>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</si>
  <si>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</si>
  <si>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</si>
  <si>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</si>
  <si>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</si>
  <si>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</si>
  <si>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</si>
  <si>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</si>
  <si>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</si>
  <si>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</si>
  <si>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</si>
  <si>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</si>
  <si>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</si>
  <si>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</si>
  <si>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</si>
  <si>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</si>
  <si>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</si>
  <si>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</si>
  <si>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</si>
  <si>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</si>
  <si>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</si>
  <si>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</si>
  <si>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</si>
  <si>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</si>
  <si>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</si>
  <si>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</si>
  <si>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</si>
  <si>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</si>
  <si>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</si>
  <si>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</si>
  <si>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</si>
  <si>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</si>
  <si>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</si>
  <si>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</si>
  <si>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</si>
  <si>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</si>
  <si>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</si>
  <si>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</si>
  <si>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</si>
  <si>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</si>
  <si>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</si>
  <si>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</si>
  <si>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</si>
  <si>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</si>
  <si>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</si>
  <si>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</si>
  <si>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</si>
  <si>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</si>
  <si>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</si>
  <si>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</si>
  <si>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</si>
  <si>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</si>
  <si>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</si>
  <si>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</si>
  <si>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</si>
  <si>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</si>
  <si>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</si>
  <si>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</si>
  <si>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</si>
  <si>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</si>
  <si>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</si>
  <si>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</si>
  <si>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</si>
  <si>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</si>
  <si>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</si>
  <si>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</si>
  <si>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</si>
  <si>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</si>
  <si>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</si>
  <si>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</si>
  <si>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</si>
  <si>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</si>
  <si>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</si>
  <si>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</si>
  <si>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</si>
  <si>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</si>
  <si>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</si>
  <si>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</si>
  <si>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</si>
  <si>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</si>
  <si>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</si>
  <si>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</si>
  <si>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</si>
  <si>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</si>
  <si>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</si>
  <si>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</si>
  <si>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</si>
  <si>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</si>
  <si>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</si>
  <si>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</si>
  <si>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</si>
  <si>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</si>
  <si>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</si>
  <si>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</si>
  <si>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</si>
  <si>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</si>
  <si>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</si>
  <si>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</si>
  <si>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</si>
  <si>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</si>
  <si>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</si>
  <si>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</si>
  <si>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</si>
  <si>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</si>
  <si>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</si>
  <si>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</si>
  <si>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</si>
  <si>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</si>
  <si>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</si>
  <si>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</si>
  <si>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</si>
  <si>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</si>
  <si>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</si>
  <si>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</si>
  <si>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</si>
  <si>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</si>
  <si>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</si>
  <si>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</si>
  <si>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</si>
  <si>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</si>
  <si>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</si>
  <si>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</si>
  <si>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</si>
  <si>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</si>
  <si>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</si>
  <si>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</si>
  <si>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</si>
  <si>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</si>
  <si>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</si>
  <si>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</si>
  <si>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</si>
  <si>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</si>
  <si>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</si>
  <si>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</si>
  <si>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</si>
  <si>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</si>
  <si>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</si>
  <si>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</si>
  <si>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</si>
  <si>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</si>
  <si>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</si>
  <si>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</si>
  <si>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</si>
  <si>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</si>
  <si>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</si>
  <si>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</si>
  <si>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</si>
  <si>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</si>
  <si>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</si>
  <si>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</si>
  <si>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</si>
  <si>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</si>
  <si>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</si>
  <si>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</si>
  <si>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</si>
  <si>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</si>
  <si>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</si>
  <si>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</si>
  <si>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</si>
  <si>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</si>
  <si>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</si>
  <si>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</si>
  <si>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</si>
  <si>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</si>
  <si>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</si>
  <si>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</si>
  <si>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</si>
  <si>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</si>
  <si>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</si>
  <si>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</si>
  <si>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</si>
  <si>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</si>
  <si>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</si>
  <si>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</si>
  <si>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</si>
  <si>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</si>
  <si>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</si>
  <si>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</si>
  <si>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</si>
  <si>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</si>
  <si>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</si>
  <si>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</si>
  <si>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</si>
  <si>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</si>
  <si>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</si>
  <si>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</si>
  <si>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</si>
  <si>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</si>
  <si>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</si>
  <si>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</si>
  <si>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</si>
  <si>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</si>
  <si>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</si>
  <si>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</si>
  <si>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</si>
  <si>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</si>
  <si>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</si>
  <si>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</si>
  <si>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</si>
  <si>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</si>
  <si>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</si>
  <si>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</si>
  <si>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</si>
  <si>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</si>
  <si>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</si>
  <si>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</si>
  <si>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</si>
  <si>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</si>
  <si>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</si>
  <si>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</si>
  <si>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</si>
  <si>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</si>
  <si>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</si>
  <si>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</si>
  <si>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</si>
  <si>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</si>
  <si>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</si>
  <si>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</si>
  <si>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</si>
  <si>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</si>
  <si>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</si>
  <si>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</si>
  <si>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</si>
  <si>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</si>
  <si>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</si>
  <si>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</si>
  <si>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</si>
  <si>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</si>
  <si>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</si>
  <si>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</si>
  <si>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</si>
  <si>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</si>
  <si>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</si>
  <si>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</si>
  <si>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</si>
  <si>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</si>
  <si>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</si>
  <si>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</si>
  <si>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</si>
  <si>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</si>
  <si>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</si>
  <si>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</si>
  <si>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</si>
  <si>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</si>
  <si>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</si>
  <si>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</si>
  <si>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</si>
  <si>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</si>
  <si>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</si>
  <si>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</si>
  <si>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</si>
  <si>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</si>
  <si>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</si>
  <si>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</si>
  <si>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</si>
  <si>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</si>
  <si>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</si>
  <si>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</si>
  <si>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</si>
  <si>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</si>
  <si>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</si>
  <si>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</si>
  <si>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</si>
  <si>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</si>
  <si>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</si>
  <si>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</si>
  <si>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</si>
  <si>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</si>
  <si>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</si>
  <si>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</si>
  <si>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</si>
  <si>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</si>
  <si>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</si>
  <si>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</si>
  <si>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</si>
  <si>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</si>
  <si>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</si>
  <si>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</si>
  <si>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</si>
  <si>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</si>
  <si>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</si>
  <si>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</si>
  <si>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</si>
  <si>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</si>
  <si>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</si>
  <si>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</si>
  <si>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</si>
  <si>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</si>
  <si>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</si>
  <si>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</si>
  <si>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</si>
  <si>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</si>
  <si>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</si>
  <si>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</si>
  <si>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</si>
  <si>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</si>
  <si>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</si>
  <si>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</si>
  <si>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</si>
  <si>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</si>
  <si>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</si>
  <si>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</si>
  <si>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</si>
  <si>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</si>
  <si>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</si>
  <si>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</si>
  <si>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</si>
  <si>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</si>
  <si>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</si>
  <si>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</si>
  <si>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</si>
  <si>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</si>
  <si>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</si>
  <si>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</si>
  <si>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</si>
  <si>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</si>
  <si>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</si>
  <si>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</si>
  <si>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</si>
  <si>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</si>
  <si>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</si>
  <si>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</si>
  <si>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</si>
  <si>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</si>
  <si>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</si>
  <si>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</si>
  <si>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</si>
  <si>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</si>
  <si>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</si>
  <si>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</si>
  <si>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</si>
  <si>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</si>
  <si>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</si>
  <si>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</si>
  <si>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</si>
  <si>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</si>
  <si>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</si>
  <si>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</si>
  <si>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</si>
  <si>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</si>
  <si>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</si>
  <si>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</si>
  <si>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</si>
  <si>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</si>
  <si>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</si>
  <si>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</si>
  <si>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</si>
  <si>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</si>
  <si>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</si>
  <si>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</si>
  <si>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</si>
  <si>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</si>
  <si>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</si>
  <si>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</si>
  <si>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</si>
  <si>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</si>
  <si>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</si>
  <si>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</si>
  <si>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</si>
  <si>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</si>
  <si>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</si>
  <si>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</si>
  <si>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</si>
  <si>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</si>
  <si>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</si>
  <si>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</si>
  <si>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</si>
  <si>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</si>
  <si>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</si>
  <si>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</si>
  <si>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</si>
  <si>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</si>
  <si>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</si>
  <si>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</si>
  <si>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</si>
  <si>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</si>
  <si>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</si>
  <si>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</si>
  <si>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</si>
  <si>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</si>
  <si>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</si>
  <si>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</si>
  <si>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</si>
  <si>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</si>
  <si>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</si>
  <si>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</si>
  <si>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</si>
  <si>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</si>
  <si>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</si>
  <si>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</si>
  <si>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</si>
  <si>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</si>
  <si>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</si>
  <si>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</si>
  <si>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</si>
  <si>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</si>
  <si>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</si>
  <si>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</si>
  <si>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</si>
  <si>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</si>
  <si>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</si>
  <si>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</si>
  <si>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</si>
  <si>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</si>
  <si>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</si>
  <si>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</si>
  <si>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</si>
  <si>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</si>
  <si>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</si>
  <si>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</si>
  <si>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</si>
  <si>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</si>
  <si>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</si>
  <si>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</si>
  <si>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</si>
  <si>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</si>
  <si>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</si>
  <si>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</si>
  <si>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</si>
  <si>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</si>
  <si>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</si>
  <si>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</si>
  <si>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</si>
  <si>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</si>
  <si>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</si>
  <si>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</si>
  <si>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</si>
  <si>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</si>
  <si>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</si>
  <si>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</si>
  <si>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</si>
  <si>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</si>
  <si>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</si>
  <si>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</si>
  <si>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</si>
  <si>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</si>
  <si>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</si>
  <si>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</si>
  <si>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</si>
  <si>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</si>
  <si>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</si>
  <si>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</si>
  <si>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</si>
  <si>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</si>
  <si>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</si>
  <si>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</si>
  <si>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</si>
  <si>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</si>
  <si>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</si>
  <si>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</si>
  <si>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</si>
  <si>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</si>
  <si>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</si>
  <si>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</si>
  <si>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</si>
  <si>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</si>
  <si>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</si>
  <si>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</si>
  <si>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</si>
  <si>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</si>
  <si>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</si>
  <si>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</si>
  <si>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</si>
  <si>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</si>
  <si>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</si>
  <si>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</si>
  <si>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</si>
  <si>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</si>
  <si>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</si>
  <si>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</si>
  <si>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</si>
  <si>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</si>
  <si>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</si>
  <si>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</si>
  <si>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</si>
  <si>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</si>
  <si>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</si>
  <si>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</si>
  <si>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</si>
  <si>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</si>
  <si>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</si>
  <si>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</si>
  <si>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</si>
  <si>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</si>
  <si>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</si>
  <si>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</si>
  <si>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</si>
  <si>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</si>
  <si>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</si>
  <si>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</si>
  <si>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</si>
  <si>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</si>
  <si>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</si>
  <si>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</si>
  <si>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</si>
  <si>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</si>
  <si>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</si>
  <si>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</si>
  <si>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</si>
  <si>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</si>
  <si>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</si>
  <si>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</si>
  <si>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</si>
  <si>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</si>
  <si>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</si>
  <si>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</si>
  <si>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</si>
  <si>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</si>
  <si>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</si>
  <si>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</si>
  <si>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</si>
  <si>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</si>
  <si>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</si>
  <si>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</si>
  <si>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</si>
  <si>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</si>
  <si>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</si>
  <si>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</si>
  <si>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</si>
  <si>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</si>
  <si>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</si>
  <si>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</si>
  <si>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</si>
  <si>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</si>
  <si>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</si>
  <si>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</si>
  <si>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</si>
  <si>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</si>
  <si>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</si>
  <si>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</si>
  <si>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</si>
  <si>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</si>
  <si>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</si>
  <si>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</si>
  <si>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</si>
  <si>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</si>
  <si>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</si>
  <si>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</si>
  <si>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</si>
  <si>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</si>
  <si>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</si>
  <si>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</si>
  <si>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</si>
  <si>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</si>
  <si>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</si>
  <si>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</si>
  <si>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</si>
  <si>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</si>
  <si>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</si>
  <si>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</si>
  <si>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</si>
  <si>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</si>
  <si>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</si>
  <si>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</si>
  <si>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</si>
  <si>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</si>
  <si>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</si>
  <si>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</si>
  <si>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</si>
  <si>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</si>
  <si>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</si>
  <si>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</si>
  <si>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</si>
  <si>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</si>
  <si>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</si>
  <si>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</si>
  <si>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</si>
  <si>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</si>
  <si>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</si>
  <si>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</si>
  <si>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</si>
  <si>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</si>
  <si>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</si>
  <si>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</si>
  <si>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</si>
  <si>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</si>
  <si>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</si>
  <si>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</si>
  <si>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</si>
  <si>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</si>
  <si>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</si>
  <si>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</si>
  <si>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</si>
  <si>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</si>
  <si>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</si>
  <si>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</si>
  <si>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</si>
  <si>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</si>
  <si>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</si>
  <si>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</si>
  <si>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</si>
  <si>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</si>
  <si>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</si>
  <si>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</si>
  <si>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</si>
  <si>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</si>
  <si>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</si>
  <si>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</si>
  <si>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</si>
  <si>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</si>
  <si>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</si>
  <si>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</si>
  <si>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</si>
  <si>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</si>
  <si>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</si>
  <si>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</si>
  <si>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</si>
  <si>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</si>
  <si>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</si>
  <si>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</si>
  <si>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</si>
  <si>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</si>
  <si>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</si>
  <si>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</si>
  <si>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</si>
  <si>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</si>
  <si>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</si>
  <si>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</si>
  <si>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</si>
  <si>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</si>
  <si>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</si>
  <si>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</si>
  <si>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</si>
  <si>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</si>
  <si>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</si>
  <si>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</si>
  <si>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</si>
  <si>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</si>
  <si>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</si>
  <si>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</si>
  <si>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</si>
  <si>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</si>
  <si>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</si>
  <si>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</si>
  <si>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</si>
  <si>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</si>
  <si>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</si>
  <si>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</si>
  <si>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</si>
  <si>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</si>
  <si>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</si>
  <si>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</si>
  <si>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</si>
  <si>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</si>
  <si>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</si>
  <si>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</si>
  <si>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</si>
  <si>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</si>
  <si>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</si>
  <si>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</si>
  <si>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</si>
  <si>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</si>
  <si>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</si>
  <si>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</si>
  <si>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</si>
  <si>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</si>
  <si>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</si>
  <si>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</si>
  <si>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</si>
  <si>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</si>
  <si>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</si>
  <si>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</si>
  <si>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</si>
  <si>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</si>
  <si>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</si>
  <si>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</si>
  <si>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</si>
  <si>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</si>
  <si>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</si>
  <si>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</si>
  <si>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</si>
  <si>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</si>
  <si>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</si>
  <si>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</si>
  <si>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</si>
  <si>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</si>
  <si>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</si>
  <si>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</si>
  <si>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</si>
  <si>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</si>
  <si>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</si>
  <si>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</si>
  <si>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</si>
  <si>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</si>
  <si>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</si>
  <si>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</si>
  <si>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</si>
  <si>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</si>
  <si>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</si>
  <si>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</si>
  <si>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</si>
  <si>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</si>
  <si>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</si>
  <si>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</si>
  <si>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</si>
  <si>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</si>
  <si>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</si>
  <si>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</si>
  <si>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</si>
  <si>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</si>
  <si>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</si>
  <si>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</si>
  <si>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</si>
  <si>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</si>
  <si>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</si>
  <si>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</si>
  <si>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</si>
  <si>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</si>
  <si>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</si>
  <si>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</si>
  <si>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</si>
  <si>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</si>
  <si>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</si>
  <si>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</si>
  <si>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</si>
  <si>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</si>
  <si>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</si>
  <si>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</si>
  <si>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</si>
  <si>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</si>
  <si>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</si>
  <si>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</si>
  <si>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</si>
  <si>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</si>
  <si>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</si>
  <si>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</si>
  <si>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</si>
  <si>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</si>
  <si>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</si>
  <si>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</si>
  <si>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</si>
  <si>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</si>
  <si>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</si>
  <si>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</si>
  <si>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</si>
  <si>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</si>
  <si>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</si>
  <si>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</si>
  <si>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</si>
  <si>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</si>
  <si>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</si>
  <si>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</si>
  <si>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</si>
  <si>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</si>
  <si>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</si>
  <si>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</si>
  <si>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</si>
  <si>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</si>
  <si>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</si>
  <si>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</si>
  <si>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</si>
  <si>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</si>
  <si>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</si>
  <si>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</si>
  <si>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</si>
  <si>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</si>
  <si>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</si>
  <si>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</si>
  <si>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</si>
  <si>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</si>
  <si>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</si>
  <si>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</si>
  <si>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</si>
  <si>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</si>
  <si>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</si>
  <si>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</si>
  <si>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</si>
  <si>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</si>
  <si>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</si>
  <si>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</si>
  <si>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</si>
  <si>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</si>
  <si>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</si>
  <si>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</si>
  <si>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</si>
  <si>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</si>
  <si>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</si>
  <si>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</si>
  <si>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</si>
  <si>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</si>
  <si>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</si>
  <si>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</si>
  <si>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</si>
  <si>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</si>
  <si>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</si>
  <si>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</si>
  <si>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</si>
  <si>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</si>
  <si>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</si>
  <si>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</si>
  <si>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</si>
  <si>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</si>
  <si>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</si>
  <si>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</si>
  <si>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</si>
  <si>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</si>
  <si>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</si>
  <si>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</si>
  <si>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</si>
  <si>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</si>
  <si>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</si>
  <si>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</si>
  <si>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</si>
  <si>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</si>
  <si>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</si>
  <si>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</si>
  <si>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</si>
  <si>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</si>
  <si>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</si>
  <si>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</si>
  <si>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</si>
  <si>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</si>
  <si>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</si>
  <si>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</si>
  <si>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</si>
  <si>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</si>
  <si>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</si>
  <si>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</si>
  <si>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</si>
  <si>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</si>
  <si>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</si>
  <si>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</si>
  <si>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</si>
  <si>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</si>
  <si>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</si>
  <si>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</si>
  <si>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</si>
  <si>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</si>
  <si>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</si>
  <si>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</si>
  <si>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</si>
  <si>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</si>
  <si>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</si>
  <si>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</si>
  <si>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</si>
  <si>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</si>
  <si>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</si>
  <si>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</si>
  <si>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</si>
  <si>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</si>
  <si>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</si>
  <si>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</si>
  <si>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</si>
  <si>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</si>
  <si>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</si>
  <si>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</si>
  <si>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</si>
  <si>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</si>
  <si>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</si>
  <si>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</si>
  <si>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</si>
  <si>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</si>
  <si>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</si>
  <si>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</si>
  <si>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</si>
  <si>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</si>
  <si>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</si>
  <si>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</si>
  <si>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</si>
  <si>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</si>
  <si>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</si>
  <si>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</si>
  <si>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</si>
  <si>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</si>
  <si>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</si>
  <si>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</si>
  <si>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</si>
  <si>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</si>
  <si>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</si>
  <si>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</si>
  <si>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</si>
  <si>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</si>
  <si>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</si>
  <si>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</si>
  <si>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</si>
  <si>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</si>
  <si>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</si>
  <si>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</si>
  <si>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</si>
  <si>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</si>
  <si>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</si>
  <si>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</si>
  <si>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</si>
  <si>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</si>
  <si>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</si>
  <si>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</si>
  <si>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</si>
  <si>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</si>
  <si>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</si>
  <si>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</si>
  <si>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</si>
  <si>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</si>
  <si>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</si>
  <si>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</si>
  <si>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</si>
  <si>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</si>
  <si>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</si>
  <si>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</si>
  <si>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</si>
  <si>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</si>
  <si>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</si>
  <si>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</si>
  <si>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</si>
  <si>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</si>
  <si>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</si>
  <si>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</si>
  <si>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</si>
  <si>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</si>
  <si>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</si>
  <si>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</si>
  <si>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</si>
  <si>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</si>
  <si>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</si>
  <si>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</si>
  <si>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</si>
  <si>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</si>
  <si>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</si>
  <si>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</si>
  <si>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</si>
  <si>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</si>
  <si>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</si>
  <si>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</si>
  <si>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</si>
  <si>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</si>
  <si>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</si>
  <si>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</si>
  <si>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</si>
  <si>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</si>
  <si>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</si>
  <si>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</si>
  <si>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</si>
  <si>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</si>
  <si>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</si>
  <si>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</si>
  <si>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</si>
  <si>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</si>
  <si>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</si>
  <si>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</si>
  <si>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</si>
  <si>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</si>
  <si>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</si>
  <si>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</si>
  <si>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</si>
  <si>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</si>
  <si>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</si>
  <si>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</si>
  <si>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</si>
  <si>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</si>
  <si>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</si>
  <si>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</si>
  <si>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</si>
  <si>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</si>
  <si>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</si>
  <si>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</si>
  <si>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</si>
  <si>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</si>
  <si>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</si>
  <si>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</si>
  <si>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</si>
  <si>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</si>
  <si>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</si>
  <si>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</si>
  <si>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</si>
  <si>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</si>
  <si>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</si>
  <si>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</si>
  <si>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</si>
  <si>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</si>
  <si>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</si>
  <si>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</si>
  <si>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</si>
  <si>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</si>
  <si>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</si>
  <si>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</si>
  <si>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</si>
  <si>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</si>
  <si>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</si>
  <si>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</si>
  <si>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</si>
  <si>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</si>
  <si>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</si>
  <si>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</si>
  <si>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</si>
  <si>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</si>
  <si>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</si>
  <si>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</si>
  <si>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</si>
  <si>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</si>
  <si>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</si>
  <si>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</si>
  <si>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</si>
  <si>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</si>
  <si>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</si>
  <si>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</si>
  <si>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</si>
  <si>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</si>
  <si>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</si>
  <si>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</si>
  <si>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</si>
  <si>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</si>
  <si>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</si>
  <si>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</si>
  <si>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</si>
  <si>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</si>
  <si>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</si>
  <si>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</si>
  <si>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</si>
  <si>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</si>
  <si>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</si>
  <si>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</si>
  <si>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</si>
  <si>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</si>
  <si>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</si>
  <si>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</si>
  <si>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</si>
  <si>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</si>
  <si>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</si>
  <si>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</si>
  <si>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</si>
  <si>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</si>
  <si>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</si>
  <si>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</si>
  <si>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</si>
  <si>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</si>
  <si>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</si>
  <si>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</si>
  <si>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</si>
  <si>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</si>
  <si>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</si>
  <si>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</si>
  <si>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</si>
  <si>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</si>
  <si>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</si>
  <si>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</si>
  <si>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</si>
  <si>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</si>
  <si>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</si>
  <si>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</si>
  <si>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</si>
  <si>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</si>
  <si>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</si>
  <si>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</si>
  <si>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</si>
  <si>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</si>
  <si>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</si>
  <si>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</si>
  <si>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</si>
  <si>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</si>
  <si>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</si>
  <si>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</si>
  <si>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</si>
  <si>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</si>
  <si>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</si>
  <si>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</si>
  <si>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</si>
  <si>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</si>
  <si>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</si>
  <si>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</si>
  <si>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</si>
  <si>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</si>
  <si>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</si>
  <si>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</si>
  <si>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</si>
  <si>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</si>
  <si>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</si>
  <si>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</si>
  <si>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</si>
  <si>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</si>
  <si>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</si>
  <si>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</si>
  <si>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</si>
  <si>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</si>
  <si>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</si>
  <si>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</si>
  <si>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</si>
  <si>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</si>
  <si>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</si>
  <si>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</si>
  <si>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</si>
  <si>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</si>
  <si>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</si>
  <si>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</si>
  <si>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</si>
  <si>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</si>
  <si>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</si>
  <si>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</si>
  <si>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</si>
  <si>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</si>
  <si>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</si>
  <si>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</si>
  <si>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</si>
  <si>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</si>
  <si>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</si>
  <si>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</si>
  <si>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</si>
  <si>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</si>
  <si>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</si>
  <si>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</si>
  <si>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</si>
  <si>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</si>
  <si>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</si>
  <si>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</si>
  <si>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</si>
  <si>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</si>
  <si>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</si>
  <si>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</si>
  <si>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</si>
  <si>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</si>
  <si>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</si>
  <si>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</si>
  <si>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</si>
  <si>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</si>
  <si>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</si>
  <si>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</si>
  <si>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</si>
  <si>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</si>
  <si>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</si>
  <si>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</si>
  <si>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</si>
  <si>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</si>
  <si>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</si>
  <si>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</si>
  <si>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</si>
  <si>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</si>
  <si>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</si>
  <si>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</si>
  <si>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</si>
  <si>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</si>
  <si>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</si>
  <si>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</si>
  <si>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</si>
  <si>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</si>
  <si>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</si>
  <si>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</si>
  <si>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</si>
  <si>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</si>
  <si>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</si>
  <si>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</si>
  <si>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</si>
  <si>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</si>
  <si>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</si>
  <si>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</si>
  <si>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</si>
  <si>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</si>
  <si>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</si>
  <si>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</si>
  <si>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</si>
  <si>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</si>
  <si>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</si>
  <si>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</si>
  <si>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</si>
  <si>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</si>
  <si>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</si>
  <si>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</si>
  <si>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</si>
  <si>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</si>
  <si>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</si>
  <si>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</si>
  <si>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</si>
  <si>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</si>
  <si>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</si>
  <si>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</si>
  <si>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</si>
  <si>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</si>
  <si>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</si>
  <si>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</si>
  <si>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</si>
  <si>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</si>
  <si>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</si>
  <si>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</si>
  <si>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</si>
  <si>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</si>
  <si>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</si>
  <si>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</si>
  <si>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</si>
  <si>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</si>
  <si>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</si>
  <si>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</si>
  <si>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</si>
  <si>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</si>
  <si>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</si>
  <si>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</si>
  <si>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</si>
  <si>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</si>
  <si>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</si>
  <si>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</si>
  <si>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</si>
  <si>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</si>
  <si>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</si>
  <si>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</si>
  <si>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</si>
  <si>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</si>
  <si>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</si>
  <si>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</si>
  <si>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</si>
  <si>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</si>
  <si>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</si>
  <si>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</si>
  <si>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</si>
  <si>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</si>
  <si>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</si>
  <si>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</si>
  <si>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</si>
  <si>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</si>
  <si>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</si>
  <si>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</si>
  <si>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</si>
  <si>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</si>
  <si>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</si>
  <si>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</si>
  <si>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</si>
  <si>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</si>
  <si>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</si>
  <si>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</si>
  <si>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</si>
  <si>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</si>
  <si>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</si>
  <si>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</si>
  <si>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</si>
  <si>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</si>
  <si>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</si>
  <si>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</si>
  <si>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</si>
  <si>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</si>
  <si>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</si>
  <si>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</si>
  <si>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</si>
  <si>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</si>
  <si>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</si>
  <si>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</si>
  <si>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</si>
  <si>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</si>
  <si>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</si>
  <si>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</si>
  <si>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</si>
  <si>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</si>
  <si>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</si>
  <si>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</si>
  <si>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</si>
  <si>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</si>
  <si>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</si>
  <si>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</si>
  <si>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</si>
  <si>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</si>
  <si>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</si>
  <si>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</si>
  <si>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</si>
  <si>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</si>
  <si>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</si>
  <si>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</si>
  <si>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</si>
  <si>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</si>
  <si>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</si>
  <si>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</si>
  <si>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</si>
  <si>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</si>
  <si>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</si>
  <si>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</si>
  <si>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</si>
  <si>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</si>
  <si>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</si>
  <si>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</si>
  <si>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</si>
  <si>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</si>
  <si>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</si>
  <si>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</si>
  <si>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</si>
  <si>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</si>
  <si>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</si>
  <si>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</si>
  <si>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</si>
  <si>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</si>
  <si>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</si>
  <si>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</si>
  <si>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</si>
  <si>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</si>
  <si>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</si>
  <si>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</si>
  <si>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</si>
  <si>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</si>
  <si>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</si>
  <si>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</si>
  <si>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</si>
  <si>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</si>
  <si>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</si>
  <si>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</si>
  <si>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</si>
  <si>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</si>
  <si>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</si>
  <si>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</si>
  <si>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</si>
  <si>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</si>
  <si>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</si>
  <si>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</si>
  <si>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</si>
  <si>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</si>
  <si>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</si>
  <si>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</si>
  <si>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</si>
  <si>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</si>
  <si>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</si>
  <si>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</si>
  <si>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</si>
  <si>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</si>
  <si>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</si>
  <si>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</si>
  <si>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</si>
  <si>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</si>
  <si>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</si>
  <si>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</si>
  <si>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</si>
  <si>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</si>
  <si>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</si>
  <si>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</si>
  <si>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</si>
  <si>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</si>
  <si>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</si>
  <si>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</si>
  <si>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</si>
  <si>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</si>
  <si>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</si>
  <si>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</si>
  <si>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</si>
  <si>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</si>
  <si>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</si>
  <si>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</si>
  <si>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</si>
  <si>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</si>
  <si>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</si>
  <si>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</si>
  <si>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</si>
  <si>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</si>
  <si>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</si>
  <si>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</si>
  <si>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</si>
  <si>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</si>
  <si>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</si>
  <si>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</si>
  <si>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</si>
  <si>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</si>
  <si>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</si>
  <si>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</si>
  <si>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</si>
  <si>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</si>
  <si>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</si>
  <si>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</si>
  <si>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</si>
  <si>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</si>
  <si>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</si>
  <si>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</si>
  <si>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</si>
  <si>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</si>
  <si>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</si>
  <si>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</si>
  <si>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</si>
  <si>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</si>
  <si>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</si>
  <si>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</si>
  <si>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</si>
  <si>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</si>
  <si>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</si>
  <si>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</si>
  <si>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</si>
  <si>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</si>
  <si>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</si>
  <si>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</si>
  <si>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</si>
  <si>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</si>
  <si>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</si>
  <si>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</si>
  <si>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</si>
  <si>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</si>
  <si>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</si>
  <si>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</si>
  <si>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</si>
  <si>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</si>
  <si>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</si>
  <si>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</si>
  <si>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</si>
  <si>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</si>
  <si>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</si>
  <si>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</si>
  <si>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</si>
  <si>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</si>
  <si>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</si>
  <si>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</si>
  <si>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</si>
  <si>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</si>
  <si>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</si>
  <si>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</si>
  <si>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</si>
  <si>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</si>
  <si>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</si>
  <si>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</si>
  <si>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</si>
  <si>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</si>
  <si>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</si>
  <si>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</si>
  <si>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</si>
  <si>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</si>
  <si>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</si>
  <si>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</si>
  <si>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</si>
  <si>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</si>
  <si>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</si>
  <si>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</si>
  <si>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</si>
  <si>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</si>
  <si>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</si>
  <si>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</si>
  <si>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</si>
  <si>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</si>
  <si>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</si>
  <si>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</si>
  <si>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</si>
  <si>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</si>
  <si>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</si>
  <si>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</si>
  <si>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</si>
  <si>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</si>
  <si>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</si>
  <si>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</si>
  <si>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</si>
  <si>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</si>
  <si>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</si>
  <si>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</si>
  <si>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</si>
  <si>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</si>
  <si>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</si>
  <si>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</si>
  <si>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</si>
  <si>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</si>
  <si>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</si>
  <si>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</si>
  <si>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</si>
  <si>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</si>
  <si>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</si>
  <si>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</si>
  <si>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</si>
  <si>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</si>
  <si>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</si>
  <si>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</si>
  <si>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</si>
  <si>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</si>
  <si>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</si>
  <si>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</si>
  <si>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</si>
  <si>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</si>
  <si>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</si>
  <si>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</si>
  <si>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</si>
  <si>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</si>
  <si>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</si>
  <si>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</si>
  <si>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</si>
  <si>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</si>
  <si>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</si>
  <si>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</si>
  <si>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</si>
  <si>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</si>
  <si>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</si>
  <si>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</si>
  <si>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</si>
  <si>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</si>
  <si>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</si>
  <si>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</si>
  <si>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</si>
  <si>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</si>
  <si>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</si>
  <si>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</si>
  <si>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</si>
  <si>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</si>
  <si>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</si>
  <si>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</si>
  <si>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</si>
  <si>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</si>
  <si>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</si>
  <si>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</si>
  <si>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</si>
  <si>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</si>
  <si>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</si>
  <si>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</si>
  <si>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</si>
  <si>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</si>
  <si>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</si>
  <si>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</si>
  <si>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</si>
  <si>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</si>
  <si>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</si>
  <si>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</si>
  <si>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</si>
  <si>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</si>
  <si>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</si>
  <si>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</si>
  <si>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</si>
  <si>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</si>
  <si>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</si>
  <si>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</si>
  <si>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</si>
  <si>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</si>
  <si>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</si>
  <si>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</si>
  <si>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</si>
  <si>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</si>
  <si>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</si>
  <si>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</si>
  <si>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</si>
  <si>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</si>
  <si>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</si>
  <si>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</si>
  <si>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</si>
  <si>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</si>
  <si>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</si>
  <si>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</si>
  <si>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</si>
  <si>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</si>
  <si>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</si>
  <si>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</si>
  <si>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</si>
  <si>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</si>
  <si>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</si>
  <si>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</si>
  <si>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</si>
  <si>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</si>
  <si>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</si>
  <si>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</si>
  <si>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</si>
  <si>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</si>
  <si>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</si>
  <si>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</si>
  <si>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</si>
  <si>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</si>
  <si>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</si>
  <si>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</si>
  <si>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</si>
  <si>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</si>
  <si>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</si>
  <si>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</si>
  <si>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</si>
  <si>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</si>
  <si>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</si>
  <si>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</si>
  <si>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</si>
  <si>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</si>
  <si>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</si>
  <si>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</si>
  <si>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</si>
  <si>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</si>
  <si>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</si>
  <si>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</si>
  <si>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</si>
  <si>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</si>
  <si>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</si>
  <si>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</si>
  <si>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</si>
  <si>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</si>
  <si>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</si>
  <si>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</si>
  <si>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</si>
  <si>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</si>
  <si>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</si>
  <si>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</si>
  <si>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</si>
  <si>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</si>
  <si>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</si>
  <si>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</si>
  <si>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</si>
  <si>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</si>
  <si>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</si>
  <si>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</si>
  <si>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</si>
  <si>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</si>
  <si>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</si>
  <si>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</si>
  <si>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</si>
  <si>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</si>
  <si>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</si>
  <si>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</si>
  <si>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</si>
  <si>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</si>
  <si>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</si>
  <si>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</si>
  <si>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</si>
  <si>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</si>
  <si>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</si>
  <si>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</si>
  <si>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</si>
  <si>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</si>
  <si>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</si>
  <si>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</si>
  <si>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</si>
  <si>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</si>
  <si>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</si>
  <si>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</si>
  <si>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</si>
  <si>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</si>
  <si>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</si>
  <si>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</si>
  <si>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</si>
  <si>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</si>
  <si>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</si>
  <si>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</si>
  <si>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</si>
  <si>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</si>
  <si>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</si>
  <si>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</si>
  <si>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</si>
  <si>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</si>
  <si>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</si>
  <si>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</si>
  <si>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</si>
  <si>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</si>
  <si>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</si>
  <si>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</si>
  <si>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</si>
  <si>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</si>
  <si>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</si>
  <si>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</si>
  <si>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</si>
  <si>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</si>
  <si>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</si>
  <si>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</si>
  <si>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</si>
  <si>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</si>
  <si>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</si>
  <si>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</si>
  <si>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</si>
  <si>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</si>
  <si>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</si>
  <si>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</si>
  <si>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</si>
  <si>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</si>
  <si>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</si>
  <si>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</si>
  <si>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</si>
  <si>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</si>
  <si>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</si>
  <si>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</si>
  <si>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</si>
  <si>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</si>
  <si>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</si>
  <si>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</si>
  <si>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</si>
  <si>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</si>
  <si>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</si>
  <si>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</si>
  <si>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</si>
  <si>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</si>
  <si>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</si>
  <si>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</si>
  <si>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</si>
  <si>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</si>
  <si>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</si>
  <si>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</si>
  <si>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</si>
  <si>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</si>
  <si>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</si>
  <si>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</si>
  <si>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</si>
  <si>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</si>
  <si>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</si>
  <si>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</si>
  <si>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</si>
  <si>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</si>
  <si>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</si>
  <si>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</si>
  <si>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</si>
  <si>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</si>
  <si>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</si>
  <si>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</si>
  <si>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</si>
  <si>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</si>
  <si>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</si>
  <si>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</si>
  <si>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</si>
  <si>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</si>
  <si>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</si>
  <si>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</si>
  <si>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</si>
  <si>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</si>
  <si>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</si>
  <si>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</si>
  <si>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</si>
  <si>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</si>
  <si>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</si>
  <si>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</si>
  <si>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</si>
  <si>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</si>
  <si>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</si>
  <si>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</si>
  <si>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</si>
  <si>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</si>
  <si>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</si>
  <si>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</si>
  <si>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</si>
  <si>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</si>
  <si>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</si>
  <si>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</si>
  <si>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</si>
  <si>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</si>
  <si>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</si>
  <si>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</si>
  <si>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</si>
  <si>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</si>
  <si>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</si>
  <si>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</si>
  <si>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</si>
  <si>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</si>
  <si>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</si>
  <si>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</si>
  <si>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</si>
  <si>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</si>
  <si>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</si>
  <si>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</si>
  <si>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</si>
  <si>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</si>
  <si>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</si>
  <si>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</si>
  <si>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</si>
  <si>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</si>
  <si>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</si>
  <si>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</si>
  <si>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</si>
  <si>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</si>
  <si>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</si>
  <si>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</si>
  <si>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</si>
  <si>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</si>
  <si>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</si>
  <si>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</si>
  <si>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</si>
  <si>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</si>
  <si>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</si>
  <si>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</si>
  <si>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</si>
  <si>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</si>
  <si>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</si>
  <si>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</si>
  <si>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</si>
  <si>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</si>
  <si>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</si>
  <si>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</si>
  <si>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</si>
  <si>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</si>
  <si>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</si>
  <si>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</si>
  <si>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</si>
  <si>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</si>
  <si>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</si>
  <si>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</si>
  <si>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</si>
  <si>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</si>
  <si>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</si>
  <si>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</si>
  <si>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</si>
  <si>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</si>
  <si>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</si>
  <si>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</si>
  <si>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</si>
  <si>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</si>
  <si>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</si>
  <si>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</si>
  <si>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</si>
  <si>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</si>
  <si>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</si>
  <si>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</si>
  <si>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</si>
  <si>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</si>
  <si>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</si>
  <si>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</si>
  <si>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</si>
  <si>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</si>
  <si>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</si>
  <si>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</si>
  <si>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</si>
  <si>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</si>
  <si>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</si>
  <si>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</si>
  <si>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</si>
  <si>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</si>
  <si>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</si>
  <si>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</si>
  <si>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</si>
  <si>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</si>
  <si>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</si>
  <si>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</si>
  <si>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</si>
  <si>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</si>
  <si>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</si>
  <si>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</si>
  <si>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</si>
  <si>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</si>
  <si>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</si>
  <si>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</si>
  <si>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</si>
  <si>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</si>
  <si>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</si>
  <si>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</si>
  <si>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</si>
  <si>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</si>
  <si>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</si>
  <si>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</si>
  <si>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</si>
  <si>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</si>
  <si>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</si>
  <si>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</si>
  <si>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</si>
  <si>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</si>
  <si>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</si>
  <si>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</si>
  <si>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</si>
  <si>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</si>
  <si>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</si>
  <si>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</si>
  <si>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</si>
  <si>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</si>
  <si>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</si>
  <si>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</si>
  <si>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</si>
  <si>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</si>
  <si>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</si>
  <si>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</si>
  <si>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</si>
  <si>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</si>
  <si>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</si>
  <si>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</si>
  <si>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</si>
  <si>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</si>
  <si>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</si>
  <si>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</si>
  <si>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</si>
  <si>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</si>
  <si>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</si>
  <si>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</si>
  <si>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</si>
  <si>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</si>
  <si>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</si>
  <si>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</si>
  <si>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</si>
  <si>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</si>
  <si>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</si>
  <si>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</si>
  <si>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</si>
  <si>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</si>
  <si>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</si>
  <si>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</si>
  <si>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</si>
  <si>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</si>
  <si>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</si>
  <si>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</si>
  <si>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</si>
  <si>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</si>
  <si>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</si>
  <si>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</si>
  <si>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</si>
  <si>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</si>
  <si>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</si>
  <si>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</si>
  <si>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</si>
  <si>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</si>
  <si>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</si>
  <si>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</si>
  <si>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</si>
  <si>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</si>
  <si>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</si>
  <si>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</si>
  <si>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</si>
  <si>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</si>
  <si>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</si>
  <si>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</si>
  <si>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</si>
  <si>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</si>
  <si>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</si>
  <si>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</si>
  <si>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</si>
  <si>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</si>
  <si>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</si>
  <si>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</si>
  <si>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</si>
  <si>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</si>
  <si>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</si>
  <si>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</si>
  <si>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</si>
  <si>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</si>
  <si>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</si>
  <si>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</si>
  <si>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</si>
  <si>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</si>
  <si>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</si>
  <si>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</si>
  <si>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</si>
  <si>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</si>
  <si>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</si>
  <si>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</si>
  <si>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</si>
  <si>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</si>
  <si>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</si>
  <si>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</si>
  <si>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</si>
  <si>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</si>
  <si>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</si>
  <si>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</si>
  <si>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</si>
  <si>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</si>
  <si>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</si>
  <si>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</si>
  <si>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</si>
  <si>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</si>
  <si>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</si>
  <si>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</si>
  <si>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</si>
  <si>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</si>
  <si>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</si>
  <si>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</si>
  <si>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</si>
  <si>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</si>
  <si>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</si>
  <si>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</si>
  <si>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</si>
  <si>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</si>
  <si>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</si>
  <si>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</si>
  <si>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</si>
  <si>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</si>
  <si>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</si>
  <si>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</si>
  <si>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</si>
  <si>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</si>
  <si>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</si>
  <si>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</si>
  <si>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</si>
  <si>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</si>
  <si>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</si>
  <si>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</si>
  <si>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</si>
  <si>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</si>
  <si>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</si>
  <si>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</si>
  <si>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</si>
  <si>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</si>
  <si>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</si>
  <si>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</si>
  <si>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</si>
  <si>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</si>
  <si>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</si>
  <si>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</si>
  <si>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</si>
  <si>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</si>
  <si>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</si>
  <si>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</si>
  <si>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</si>
  <si>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</si>
  <si>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</si>
  <si>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</si>
  <si>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</si>
  <si>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</si>
  <si>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</si>
  <si>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</si>
  <si>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</si>
  <si>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</si>
  <si>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</si>
  <si>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</si>
  <si>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</si>
  <si>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</si>
  <si>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</si>
  <si>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</si>
  <si>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</si>
  <si>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</si>
  <si>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</si>
  <si>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</si>
  <si>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</si>
  <si>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</si>
  <si>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</si>
  <si>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</si>
  <si>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</si>
  <si>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</si>
  <si>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</si>
  <si>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</si>
  <si>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</si>
  <si>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</si>
  <si>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</si>
  <si>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</si>
  <si>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</si>
  <si>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</si>
  <si>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</si>
  <si>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</si>
  <si>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</si>
  <si>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</si>
  <si>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</si>
  <si>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</si>
  <si>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</si>
  <si>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</si>
  <si>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</si>
  <si>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</si>
  <si>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</si>
  <si>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</si>
  <si>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</si>
  <si>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</si>
  <si>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</si>
  <si>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</si>
  <si>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</si>
  <si>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</si>
  <si>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</si>
  <si>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</si>
  <si>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</si>
  <si>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</si>
  <si>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</si>
  <si>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</si>
  <si>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</si>
  <si>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</si>
  <si>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</si>
  <si>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</si>
  <si>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</si>
  <si>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</si>
  <si>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</si>
  <si>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</si>
  <si>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</si>
  <si>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</si>
  <si>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</si>
  <si>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</si>
  <si>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</si>
  <si>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</si>
  <si>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</si>
  <si>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</si>
  <si>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</si>
  <si>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</si>
  <si>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</si>
  <si>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</si>
  <si>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</si>
  <si>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</si>
  <si>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</si>
  <si>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</si>
  <si>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</si>
  <si>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</si>
  <si>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</si>
  <si>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</si>
  <si>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</si>
  <si>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</si>
  <si>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</si>
  <si>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</si>
  <si>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</si>
  <si>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</si>
  <si>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</si>
  <si>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</si>
  <si>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</si>
  <si>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</si>
  <si>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</si>
  <si>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</si>
  <si>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</si>
  <si>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</si>
  <si>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</si>
  <si>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</si>
  <si>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</si>
  <si>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</si>
  <si>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</si>
  <si>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</si>
  <si>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</si>
  <si>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</si>
  <si>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</si>
  <si>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</si>
  <si>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</si>
  <si>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</si>
  <si>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</si>
  <si>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</si>
  <si>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</si>
  <si>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</si>
  <si>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</si>
  <si>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</si>
  <si>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</si>
  <si>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</si>
  <si>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</si>
  <si>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</si>
  <si>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</si>
  <si>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</si>
  <si>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</si>
  <si>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</si>
  <si>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</si>
  <si>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</si>
  <si>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</si>
  <si>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</si>
  <si>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</si>
  <si>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</si>
  <si>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</si>
  <si>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</si>
  <si>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</si>
  <si>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</si>
  <si>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</si>
  <si>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</si>
  <si>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</si>
  <si>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</si>
  <si>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</si>
  <si>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</si>
  <si>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</si>
  <si>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</si>
  <si>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</si>
  <si>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</si>
  <si>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</si>
  <si>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</si>
  <si>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</si>
  <si>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</si>
  <si>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</si>
  <si>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</si>
  <si>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</si>
  <si>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</si>
  <si>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</si>
  <si>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</si>
  <si>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</si>
  <si>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</si>
  <si>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</si>
  <si>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</si>
  <si>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</si>
  <si>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</si>
  <si>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</si>
  <si>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</si>
  <si>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</si>
  <si>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</si>
  <si>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</si>
  <si>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</si>
  <si>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</si>
  <si>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</si>
  <si>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</si>
  <si>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</si>
  <si>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</si>
  <si>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</si>
  <si>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</si>
  <si>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</si>
  <si>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</si>
  <si>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</si>
  <si>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</si>
  <si>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</si>
  <si>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</si>
  <si>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</si>
  <si>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</si>
  <si>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</si>
  <si>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</si>
  <si>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</si>
  <si>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</si>
  <si>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</si>
  <si>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</si>
  <si>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</si>
  <si>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</si>
  <si>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</si>
  <si>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</si>
  <si>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</si>
  <si>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</si>
  <si>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</si>
  <si>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</si>
  <si>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</si>
  <si>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</si>
  <si>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</si>
  <si>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</si>
  <si>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</si>
  <si>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</si>
  <si>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</si>
  <si>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</si>
  <si>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</si>
  <si>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</si>
  <si>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</si>
  <si>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</si>
  <si>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</si>
  <si>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</si>
  <si>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</si>
  <si>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</si>
  <si>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</si>
  <si>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</si>
  <si>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</si>
  <si>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</si>
  <si>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</si>
  <si>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</si>
  <si>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</si>
  <si>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</si>
  <si>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</si>
  <si>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</si>
  <si>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</si>
  <si>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</si>
  <si>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</si>
  <si>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</si>
  <si>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</si>
  <si>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</si>
  <si>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</si>
  <si>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</si>
  <si>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</si>
  <si>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</si>
  <si>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</si>
  <si>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</si>
  <si>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</si>
  <si>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</si>
  <si>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</si>
  <si>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</si>
  <si>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</si>
  <si>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</si>
  <si>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</si>
  <si>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</si>
  <si>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</si>
  <si>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</si>
  <si>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</si>
  <si>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</si>
  <si>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</si>
  <si>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</si>
  <si>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</si>
  <si>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</si>
  <si>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</si>
  <si>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</si>
  <si>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</si>
  <si>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</si>
  <si>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</si>
  <si>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</si>
  <si>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</si>
  <si>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</si>
  <si>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</si>
  <si>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</si>
  <si>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</si>
  <si>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</si>
  <si>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</si>
  <si>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</si>
  <si>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</si>
  <si>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</si>
  <si>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</si>
  <si>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</si>
  <si>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</si>
  <si>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</si>
  <si>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</si>
  <si>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</si>
  <si>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</si>
  <si>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</si>
  <si>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</si>
  <si>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</si>
  <si>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</si>
  <si>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</si>
  <si>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</si>
  <si>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</si>
  <si>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</si>
  <si>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</si>
  <si>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</si>
  <si>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</si>
  <si>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</si>
  <si>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</si>
  <si>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</si>
  <si>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</si>
  <si>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</si>
  <si>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</si>
  <si>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</si>
  <si>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</si>
  <si>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</si>
  <si>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</si>
  <si>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</si>
  <si>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</si>
  <si>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</si>
  <si>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</si>
  <si>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</si>
  <si>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</si>
  <si>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</si>
  <si>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</si>
  <si>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</si>
  <si>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</si>
  <si>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</si>
  <si>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</si>
  <si>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</si>
  <si>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</si>
  <si>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</si>
  <si>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</si>
  <si>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</si>
  <si>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</si>
  <si>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</si>
  <si>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</si>
  <si>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</si>
  <si>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</si>
  <si>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</si>
  <si>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</si>
  <si>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</si>
  <si>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</si>
  <si>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</si>
  <si>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</si>
  <si>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</si>
  <si>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</si>
  <si>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</si>
  <si>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</si>
  <si>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</si>
  <si>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</si>
  <si>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</si>
  <si>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</si>
  <si>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</si>
  <si>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</si>
  <si>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</si>
  <si>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</si>
  <si>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</si>
  <si>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</si>
  <si>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</si>
  <si>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</si>
  <si>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</si>
  <si>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</si>
  <si>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</si>
  <si>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</si>
  <si>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</si>
  <si>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</si>
  <si>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</si>
  <si>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</si>
  <si>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</si>
  <si>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</si>
  <si>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</si>
  <si>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</si>
  <si>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</si>
  <si>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</si>
  <si>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</si>
  <si>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</si>
  <si>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</si>
  <si>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</si>
  <si>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</si>
  <si>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</si>
  <si>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</si>
  <si>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</si>
  <si>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</si>
  <si>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</si>
  <si>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</si>
  <si>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</si>
  <si>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</si>
  <si>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</si>
  <si>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</si>
  <si>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</si>
  <si>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</si>
  <si>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</si>
  <si>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</si>
  <si>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</si>
  <si>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</si>
  <si>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</si>
  <si>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</si>
  <si>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</si>
  <si>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</si>
  <si>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</si>
  <si>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</si>
  <si>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</si>
  <si>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</si>
  <si>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</si>
  <si>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</si>
  <si>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</si>
  <si>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</si>
  <si>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</si>
  <si>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</si>
  <si>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</si>
  <si>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</si>
  <si>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</si>
  <si>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</si>
  <si>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</si>
  <si>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</si>
  <si>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</si>
  <si>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</si>
  <si>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</si>
  <si>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</si>
  <si>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</si>
  <si>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</si>
  <si>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</si>
  <si>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</si>
  <si>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</si>
  <si>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</si>
  <si>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</si>
  <si>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</si>
  <si>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</si>
  <si>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</si>
  <si>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</si>
  <si>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</si>
  <si>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</si>
  <si>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</si>
  <si>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</si>
  <si>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</si>
  <si>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</si>
  <si>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</si>
  <si>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</si>
  <si>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</si>
  <si>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</si>
  <si>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</si>
  <si>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</si>
  <si>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</si>
  <si>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</si>
  <si>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</si>
  <si>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</si>
  <si>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</si>
  <si>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</si>
  <si>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</si>
  <si>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</si>
  <si>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</si>
  <si>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</si>
  <si>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</si>
  <si>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</si>
  <si>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</si>
  <si>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</si>
  <si>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</si>
  <si>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</si>
  <si>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</si>
  <si>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</si>
  <si>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</si>
  <si>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</si>
  <si>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</si>
  <si>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</si>
  <si>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</si>
  <si>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</si>
  <si>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</si>
  <si>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</si>
  <si>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</si>
  <si>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</si>
  <si>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</si>
  <si>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</si>
  <si>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</si>
  <si>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</si>
  <si>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</si>
  <si>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</si>
  <si>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</si>
  <si>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</si>
  <si>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</si>
  <si>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</si>
  <si>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</si>
  <si>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</si>
  <si>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</si>
  <si>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</si>
  <si>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</si>
  <si>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</si>
  <si>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</si>
  <si>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</si>
  <si>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</si>
  <si>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</si>
  <si>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</si>
  <si>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</si>
  <si>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</si>
  <si>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</si>
  <si>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</si>
  <si>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</si>
  <si>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</si>
  <si>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</si>
  <si>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</si>
  <si>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</si>
  <si>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</si>
  <si>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</si>
  <si>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</si>
  <si>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</si>
  <si>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</si>
  <si>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</si>
  <si>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</si>
  <si>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</si>
  <si>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</si>
  <si>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</si>
  <si>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</si>
  <si>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</si>
  <si>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</si>
  <si>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</si>
  <si>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</si>
  <si>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</si>
  <si>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</si>
  <si>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</si>
  <si>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</si>
  <si>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</si>
  <si>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</si>
  <si>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</si>
  <si>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</si>
  <si>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</si>
  <si>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</si>
  <si>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</si>
  <si>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</si>
  <si>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</si>
  <si>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</si>
  <si>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</si>
  <si>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</si>
  <si>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</si>
  <si>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</si>
  <si>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</si>
  <si>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</si>
  <si>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</si>
  <si>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</si>
  <si>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</si>
  <si>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</si>
  <si>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</si>
  <si>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</si>
  <si>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</si>
  <si>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</si>
  <si>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</si>
  <si>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</si>
  <si>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</si>
  <si>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</si>
  <si>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</si>
  <si>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</si>
  <si>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</si>
  <si>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</si>
  <si>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</si>
  <si>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</si>
  <si>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</si>
  <si>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</si>
  <si>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</si>
  <si>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</si>
  <si>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</si>
  <si>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</si>
  <si>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</si>
  <si>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</si>
  <si>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</si>
  <si>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</si>
  <si>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</si>
  <si>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</si>
  <si>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</si>
  <si>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</si>
  <si>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</si>
  <si>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</si>
  <si>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</si>
  <si>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</si>
  <si>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</si>
  <si>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</si>
  <si>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</si>
  <si>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</si>
  <si>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</si>
  <si>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</si>
  <si>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</si>
  <si>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</si>
  <si>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</si>
  <si>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</si>
  <si>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</si>
  <si>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</si>
  <si>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</si>
  <si>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</si>
  <si>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</si>
  <si>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</si>
  <si>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</si>
  <si>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</si>
  <si>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</si>
  <si>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</si>
  <si>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</si>
  <si>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</si>
  <si>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</si>
  <si>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</si>
  <si>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</si>
  <si>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</si>
  <si>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</si>
  <si>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</si>
  <si>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</si>
  <si>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</si>
  <si>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</si>
  <si>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</si>
  <si>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</si>
  <si>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</si>
  <si>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</si>
  <si>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</si>
  <si>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</si>
  <si>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</si>
  <si>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</si>
  <si>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</si>
  <si>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</si>
  <si>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</si>
  <si>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</si>
  <si>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</si>
  <si>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</si>
  <si>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</si>
  <si>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</si>
  <si>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</si>
  <si>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</si>
  <si>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</si>
  <si>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</si>
  <si>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</si>
  <si>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</si>
  <si>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</si>
  <si>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</si>
  <si>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</si>
  <si>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</si>
  <si>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</si>
  <si>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</si>
  <si>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</si>
  <si>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</si>
  <si>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</si>
  <si>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</si>
  <si>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</si>
  <si>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</si>
  <si>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</si>
  <si>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</si>
  <si>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</si>
  <si>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</si>
  <si>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</si>
  <si>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</si>
  <si>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</si>
  <si>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</si>
  <si>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</si>
  <si>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</si>
  <si>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</si>
  <si>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</si>
  <si>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</si>
  <si>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</si>
  <si>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</si>
  <si>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</si>
  <si>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</si>
  <si>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</si>
  <si>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</si>
  <si>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</si>
  <si>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</si>
  <si>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</si>
  <si>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</si>
  <si>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</si>
  <si>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</si>
  <si>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</si>
  <si>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</si>
  <si>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</si>
  <si>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</si>
  <si>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</si>
  <si>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</si>
  <si>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</si>
  <si>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</si>
  <si>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</si>
  <si>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</si>
  <si>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</si>
  <si>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</si>
  <si>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</si>
  <si>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</si>
  <si>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</si>
  <si>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</si>
  <si>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</si>
  <si>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</si>
  <si>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</si>
  <si>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</si>
  <si>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</si>
  <si>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</si>
  <si>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</si>
  <si>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</si>
  <si>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</si>
  <si>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</si>
  <si>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</si>
  <si>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</si>
  <si>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</si>
  <si>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</si>
  <si>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</si>
  <si>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</si>
  <si>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</si>
  <si>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</si>
  <si>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</si>
  <si>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</si>
  <si>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</si>
  <si>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</si>
  <si>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</si>
  <si>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</si>
  <si>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</si>
  <si>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</si>
  <si>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</si>
  <si>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</si>
  <si>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</si>
  <si>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</si>
  <si>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</si>
  <si>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</si>
  <si>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</si>
  <si>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</si>
  <si>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</si>
  <si>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</si>
  <si>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</si>
  <si>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</si>
  <si>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</si>
  <si>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</si>
  <si>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</si>
  <si>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</si>
  <si>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</si>
  <si>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</si>
  <si>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</si>
  <si>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</si>
  <si>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</si>
  <si>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</si>
  <si>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</si>
  <si>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</si>
  <si>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</si>
  <si>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</si>
  <si>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</si>
  <si>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</si>
  <si>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</si>
  <si>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</si>
  <si>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</si>
  <si>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</si>
  <si>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</si>
  <si>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</si>
  <si>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</si>
  <si>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</si>
  <si>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</si>
  <si>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</si>
  <si>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</si>
  <si>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</si>
  <si>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</si>
  <si>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</si>
  <si>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</si>
  <si>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</si>
  <si>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</si>
  <si>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</si>
  <si>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</si>
  <si>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</si>
  <si>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</si>
  <si>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</si>
  <si>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</si>
  <si>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</si>
  <si>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</si>
  <si>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</si>
  <si>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</si>
  <si>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</si>
  <si>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</si>
  <si>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</si>
  <si>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</si>
  <si>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</si>
  <si>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</si>
  <si>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</si>
  <si>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</si>
  <si>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</si>
  <si>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</si>
  <si>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</si>
  <si>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</si>
  <si>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</si>
  <si>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</si>
  <si>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</si>
  <si>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</si>
  <si>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</si>
  <si>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</si>
  <si>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</si>
  <si>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</si>
  <si>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</si>
  <si>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</si>
  <si>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</si>
  <si>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</si>
  <si>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</si>
  <si>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</si>
  <si>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</si>
  <si>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</si>
  <si>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</si>
  <si>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</si>
  <si>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</si>
  <si>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</si>
  <si>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</si>
  <si>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</si>
  <si>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</si>
  <si>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</si>
  <si>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</si>
  <si>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</si>
  <si>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</si>
  <si>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</si>
  <si>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</si>
  <si>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</si>
  <si>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</si>
  <si>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</si>
  <si>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</si>
  <si>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</si>
  <si>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</si>
  <si>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</si>
  <si>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</si>
  <si>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</si>
  <si>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</si>
  <si>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</si>
  <si>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</si>
  <si>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</si>
  <si>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</si>
  <si>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</si>
  <si>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</si>
  <si>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</si>
  <si>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</si>
  <si>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</si>
  <si>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</si>
  <si>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</si>
  <si>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</si>
  <si>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</si>
  <si>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</si>
  <si>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</si>
  <si>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</si>
  <si>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</si>
  <si>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</si>
  <si>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</si>
  <si>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</si>
  <si>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</si>
  <si>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</si>
  <si>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</si>
  <si>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</si>
  <si>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</si>
  <si>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</si>
  <si>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</si>
  <si>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</si>
  <si>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</si>
  <si>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</si>
  <si>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</si>
  <si>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</si>
  <si>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</si>
  <si>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</si>
  <si>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</si>
  <si>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</si>
  <si>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</si>
  <si>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</si>
  <si>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</si>
  <si>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</si>
  <si>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</si>
  <si>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</si>
  <si>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</si>
  <si>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</si>
  <si>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</si>
  <si>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</si>
  <si>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</si>
  <si>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</si>
  <si>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</si>
  <si>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</si>
  <si>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</si>
  <si>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</si>
  <si>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</si>
  <si>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</si>
  <si>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</si>
  <si>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</si>
  <si>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</si>
  <si>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</si>
  <si>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</si>
  <si>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</si>
  <si>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</si>
  <si>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</si>
  <si>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</si>
  <si>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</si>
  <si>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</si>
  <si>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</si>
  <si>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</si>
  <si>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</si>
  <si>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</si>
  <si>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</si>
  <si>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</si>
  <si>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</si>
  <si>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</si>
  <si>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</si>
  <si>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</si>
  <si>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</si>
  <si>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</si>
  <si>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</si>
  <si>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</si>
  <si>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</si>
  <si>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</si>
  <si>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</si>
  <si>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</si>
  <si>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</si>
  <si>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</si>
  <si>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</si>
  <si>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</si>
  <si>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</si>
  <si>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</si>
  <si>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</si>
  <si>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</si>
  <si>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</si>
  <si>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</si>
  <si>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</si>
  <si>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</si>
  <si>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</si>
  <si>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</si>
  <si>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</si>
  <si>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</si>
  <si>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</si>
  <si>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</si>
  <si>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</si>
  <si>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</si>
  <si>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</si>
  <si>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</si>
  <si>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</si>
  <si>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</si>
  <si>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</si>
  <si>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</si>
  <si>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</si>
  <si>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</si>
  <si>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</si>
  <si>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</si>
  <si>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</si>
  <si>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</si>
  <si>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2452 SVEUČILIŠTE J. J. STROSSMAYERA U OSIJEKU</t>
  </si>
  <si>
    <t>HRVATSKA ZAKLADA ZA ZNANOST (52209)</t>
  </si>
  <si>
    <t>MINISTARSTVO ZNANOSTI I OBRAZOVANJA  (1222)</t>
  </si>
  <si>
    <t>INSTITUT RUĐER BOŠKOVIĆ (3041)</t>
  </si>
  <si>
    <t>MINISTARSTVO GOSPODARSTVA I ODRŽIVOG RAZVOJA (47053)</t>
  </si>
  <si>
    <t>AGENCIJA ZA MOBILNOST I PROGRAME EUROPSKE UNIJE (43335)</t>
  </si>
  <si>
    <t>Istraživanje utjecaja metalnih promotora rijetkih zemalja i stupnja uređenja na redoks svojstva sustava CeO2-ZrO2</t>
  </si>
  <si>
    <t>01.10.2019.</t>
  </si>
  <si>
    <t>31.05.2023.</t>
  </si>
  <si>
    <t>Program znanstvene suradnje kojim se kroz suradnju domaćin znanstvenika i znanstvenika hrvatskog porijekla koji žive i rade u inozemstvu omogujuje prijenos znanja i privlačenje ulaganja primarno u sustav znanosti i tehnologije RH</t>
  </si>
  <si>
    <t>2020.</t>
  </si>
  <si>
    <t>ministarstvo</t>
  </si>
  <si>
    <t>ZICER- Ulaganje u organizacijsku reformu i infrastrukturu sektora istraživanja, razvoja i inovacija</t>
  </si>
  <si>
    <t>2017.</t>
  </si>
  <si>
    <t>ZCI za personaliziranu brigu o zdravlju</t>
  </si>
  <si>
    <t>SVEUČILIŠTE U ZAGREBU - PRIRODOSLOVNO-MATEMATIČKI FAKULTET (1781)</t>
  </si>
  <si>
    <t>SVEUČILIŠTE U ZAGREBU - FARMACEUTSKO-BIOKEMIJSKI FAKULTET  (2014)</t>
  </si>
  <si>
    <t>SVEUČILIŠTE U SPLITU - MEDICINSKI FAKULTET (22451)</t>
  </si>
  <si>
    <t>SVEUČILIŠTE J. J. STROSSMAYERA U OSIJEKU - FAKULTET AGROBIOTEHNIČKIH ZNANOSTI OSIJEK (2268)</t>
  </si>
  <si>
    <t>SVEUČILIŠTE J. J. STROSSMAYERA U OSIJEKU - MEDICINSKI FAKULTET (22849)</t>
  </si>
  <si>
    <t>2019.</t>
  </si>
  <si>
    <t>2022.</t>
  </si>
  <si>
    <t>Agencija za mobilnost i EU projekte</t>
  </si>
  <si>
    <t>Program Erasmus +- ključna aktivnost 1 za područje visokog obrazovanja za projekte mobilnosti između programskih i partnerskih zemalja</t>
  </si>
  <si>
    <t>2021.</t>
  </si>
  <si>
    <t>21.12.2022.</t>
  </si>
  <si>
    <t>Marko Arežina</t>
  </si>
  <si>
    <t>031/224-133</t>
  </si>
  <si>
    <t>marezina@unios.hr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</si>
</sst>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6" fillId="0" borderId="0"/>
  </cellStyleXfs>
  <cellXfs count="38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3" fontId="87" fillId="52" borderId="47" xfId="134" applyNumberFormat="1" applyFont="1" applyFill="1" applyBorder="1" applyAlignment="1" applyProtection="1">
      <alignment horizontal="right" vertical="center"/>
      <protection locked="0"/>
    </xf>
    <xf numFmtId="3" fontId="87" fillId="52" borderId="6" xfId="134" applyNumberFormat="1" applyFont="1" applyFill="1" applyBorder="1" applyAlignment="1" applyProtection="1">
      <alignment horizontal="right" vertical="center"/>
      <protection locked="0"/>
    </xf>
    <xf numFmtId="3" fontId="87" fillId="52" borderId="48" xfId="134" applyNumberFormat="1" applyFont="1" applyFill="1" applyBorder="1" applyAlignment="1" applyProtection="1">
      <alignment horizontal="right" vertical="center"/>
      <protection locked="0"/>
    </xf>
    <xf numFmtId="3" fontId="87" fillId="52" borderId="49" xfId="134" applyNumberFormat="1" applyFont="1" applyFill="1" applyBorder="1" applyAlignment="1" applyProtection="1">
      <alignment horizontal="right" vertical="center"/>
      <protection locked="0"/>
    </xf>
    <xf numFmtId="3" fontId="87" fillId="52" borderId="9" xfId="134" applyNumberFormat="1" applyFont="1" applyFill="1" applyBorder="1" applyAlignment="1" applyProtection="1">
      <alignment horizontal="right" vertical="center"/>
      <protection locked="0"/>
    </xf>
    <xf numFmtId="3" fontId="87" fillId="52" borderId="50" xfId="134" applyNumberFormat="1" applyFont="1" applyFill="1" applyBorder="1" applyAlignment="1" applyProtection="1">
      <alignment horizontal="right" vertical="center"/>
      <protection locked="0"/>
    </xf>
    <xf numFmtId="3" fontId="11" fillId="0" borderId="0" xfId="2" applyNumberFormat="1" applyFont="1" applyAlignment="1" applyProtection="1">
      <alignment vertical="center"/>
      <protection locked="0"/>
    </xf>
    <xf numFmtId="0" fontId="11" fillId="0" borderId="0" xfId="2" applyFont="1" applyAlignment="1" applyProtection="1">
      <alignment vertical="center"/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Normalno 2" xfId="134" xr:uid="{8F72BA8A-8332-4A74-8223-683A5377904B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64" t="s">
        <v>5277</v>
      </c>
      <c r="D3" s="365"/>
      <c r="E3" s="366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67" t="s">
        <v>5302</v>
      </c>
      <c r="D4" s="368"/>
      <c r="E4" s="36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67" t="s">
        <v>5303</v>
      </c>
      <c r="D5" s="368"/>
      <c r="E5" s="369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67" t="s">
        <v>5304</v>
      </c>
      <c r="D6" s="368"/>
      <c r="E6" s="369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67" t="s">
        <v>5305</v>
      </c>
      <c r="D7" s="368"/>
      <c r="E7" s="369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9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9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62" t="s">
        <v>5082</v>
      </c>
      <c r="C13" s="363"/>
      <c r="D13" s="363"/>
      <c r="E13" s="363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15477342</v>
      </c>
      <c r="D16" s="107">
        <f>+D17+D18</f>
        <v>11614818</v>
      </c>
      <c r="E16" s="107">
        <f>+E17+E18</f>
        <v>11640579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15477342</v>
      </c>
      <c r="D17" s="110">
        <f>+'A.1 PRIHODI'!D30</f>
        <v>11614818</v>
      </c>
      <c r="E17" s="110">
        <f>+'A.1 PRIHODI'!D44</f>
        <v>11640579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14753392</v>
      </c>
      <c r="D19" s="114">
        <f>+D20+D21</f>
        <v>11341912</v>
      </c>
      <c r="E19" s="114">
        <f>+E20+E21</f>
        <v>11359175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13618735</v>
      </c>
      <c r="D20" s="116">
        <f>+'A.2 RASHODI'!D22</f>
        <v>11015560</v>
      </c>
      <c r="E20" s="116">
        <f>+'A.2 RASHODI'!D39</f>
        <v>11032126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1134657</v>
      </c>
      <c r="D21" s="116">
        <f>+'A.2 RASHODI'!D30</f>
        <v>326352</v>
      </c>
      <c r="E21" s="116">
        <f>+'A.2 RASHODI'!D47</f>
        <v>327049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723950</v>
      </c>
      <c r="D22" s="107">
        <f>+D16-D19</f>
        <v>272906</v>
      </c>
      <c r="E22" s="107">
        <f>+E16-E19</f>
        <v>281404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1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9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1477826</v>
      </c>
      <c r="D29" s="115">
        <f>+'Unos prijenosa'!D13</f>
        <v>2201776</v>
      </c>
      <c r="E29" s="115">
        <f>+'Unos prijenosa'!D21</f>
        <v>2474682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-2201776</v>
      </c>
      <c r="D30" s="119">
        <f>+'Unos prijenosa'!D15</f>
        <v>-2474682</v>
      </c>
      <c r="E30" s="120">
        <f>+'Unos prijenosa'!D23</f>
        <v>-2756086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-723950</v>
      </c>
      <c r="D31" s="114">
        <f t="shared" ref="D31:E31" si="2">+D27-D28+D29+D30</f>
        <v>-272906</v>
      </c>
      <c r="E31" s="114">
        <f t="shared" si="2"/>
        <v>-281404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1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9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9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62" t="s">
        <v>5082</v>
      </c>
      <c r="C59" s="363"/>
      <c r="D59" s="363"/>
      <c r="E59" s="363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116614033.29900001</v>
      </c>
      <c r="D62" s="107">
        <f>+D63+D64</f>
        <v>87511846.221000001</v>
      </c>
      <c r="E62" s="107">
        <f>+E63+E64</f>
        <v>87705942.475500003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116614033.29900001</v>
      </c>
      <c r="D63" s="110">
        <f t="shared" ref="D63:E63" si="3">+D17*7.5345</f>
        <v>87511846.221000001</v>
      </c>
      <c r="E63" s="110">
        <f t="shared" si="3"/>
        <v>87705942.475500003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111159432.024</v>
      </c>
      <c r="D65" s="114">
        <f>+D66+D67</f>
        <v>85455635.964000002</v>
      </c>
      <c r="E65" s="114">
        <f>+E66+E67</f>
        <v>85585704.037500009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102610358.8575</v>
      </c>
      <c r="D66" s="110">
        <f t="shared" si="4"/>
        <v>82996736.820000008</v>
      </c>
      <c r="E66" s="110">
        <f t="shared" si="4"/>
        <v>83121553.347000003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8549073.1665000003</v>
      </c>
      <c r="D67" s="110">
        <f t="shared" si="4"/>
        <v>2458899.1440000003</v>
      </c>
      <c r="E67" s="110">
        <f t="shared" si="4"/>
        <v>2464150.6905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5454601.275000006</v>
      </c>
      <c r="D68" s="107">
        <f>+D62-D65</f>
        <v>2056210.2569999993</v>
      </c>
      <c r="E68" s="107">
        <f>+E62-E65</f>
        <v>2120238.4379999936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1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9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11134679.997000001</v>
      </c>
      <c r="D75" s="110">
        <f t="shared" si="9"/>
        <v>16589281.272000002</v>
      </c>
      <c r="E75" s="110">
        <f t="shared" si="9"/>
        <v>18645491.529000003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-16589281.272000002</v>
      </c>
      <c r="D76" s="110">
        <f t="shared" si="10"/>
        <v>-18645491.529000003</v>
      </c>
      <c r="E76" s="110">
        <f t="shared" si="10"/>
        <v>-20765729.967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-5454601.2750000004</v>
      </c>
      <c r="D77" s="114">
        <f t="shared" ref="D77:E77" si="11">+D73-D74+D75+D76</f>
        <v>-2056210.2570000011</v>
      </c>
      <c r="E77" s="114">
        <f t="shared" si="11"/>
        <v>-2120238.4379999973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1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-1.862645149230957E-9</v>
      </c>
      <c r="E79" s="124">
        <f t="shared" si="12"/>
        <v>-3.7252902984619141E-9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73" t="s">
        <v>5115</v>
      </c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74" t="s">
        <v>236</v>
      </c>
      <c r="C4" s="375"/>
      <c r="D4" s="376" t="s">
        <v>1711</v>
      </c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8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74" t="s">
        <v>236</v>
      </c>
      <c r="C15" s="375"/>
      <c r="D15" s="376" t="s">
        <v>1782</v>
      </c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8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74" t="s">
        <v>236</v>
      </c>
      <c r="C26" s="375"/>
      <c r="D26" s="376" t="s">
        <v>3026</v>
      </c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8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D34" sqref="D3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13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tabSelected="1" zoomScaleNormal="100" zoomScalePageLayoutView="75" workbookViewId="0">
      <pane xSplit="2" ySplit="3" topLeftCell="C151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9" t="s">
        <v>3542</v>
      </c>
      <c r="B1" s="379"/>
      <c r="C1" s="379"/>
      <c r="D1" s="379"/>
      <c r="E1" s="379"/>
      <c r="F1" s="379"/>
      <c r="G1" s="379"/>
      <c r="H1" s="379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80" t="s">
        <v>5080</v>
      </c>
      <c r="B615" s="380"/>
      <c r="C615" s="380"/>
      <c r="D615" s="380"/>
      <c r="E615" s="380"/>
      <c r="F615" s="380"/>
      <c r="G615" s="380"/>
      <c r="H615" s="380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29" sqref="I2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70" t="s">
        <v>5271</v>
      </c>
      <c r="B1" s="370"/>
      <c r="C1" s="370"/>
      <c r="D1" s="370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9939059</v>
      </c>
      <c r="H3" s="128">
        <v>9976482</v>
      </c>
      <c r="I3" s="128">
        <v>10030009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12</v>
      </c>
      <c r="D4" s="83" t="str">
        <f t="shared" si="1"/>
        <v>Sredstva učešća za pomoći</v>
      </c>
      <c r="E4" s="95" t="s">
        <v>651</v>
      </c>
      <c r="F4" s="134" t="str">
        <f t="shared" si="2"/>
        <v>Prihodi iz nadležnog proračuna za financiranje redovne djelatnosti proračunskih korisnika</v>
      </c>
      <c r="G4" s="128">
        <v>111795</v>
      </c>
      <c r="H4" s="128">
        <v>0</v>
      </c>
      <c r="I4" s="128">
        <v>0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641310031</v>
      </c>
      <c r="F5" s="134" t="str">
        <f t="shared" si="2"/>
        <v>Kamate na oročena sredstva izvor 31</v>
      </c>
      <c r="G5" s="128">
        <v>15</v>
      </c>
      <c r="H5" s="128">
        <v>15</v>
      </c>
      <c r="I5" s="128">
        <v>15</v>
      </c>
      <c r="J5" s="95"/>
      <c r="L5" s="86" t="str">
        <f t="shared" si="3"/>
        <v>64</v>
      </c>
      <c r="M5" s="86" t="str">
        <f t="shared" si="4"/>
        <v>641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641320031</v>
      </c>
      <c r="F6" s="134" t="str">
        <f t="shared" si="2"/>
        <v>Kamate na depozite po viđenju izvor 31</v>
      </c>
      <c r="G6" s="128">
        <v>576</v>
      </c>
      <c r="H6" s="128">
        <v>511</v>
      </c>
      <c r="I6" s="128">
        <v>511</v>
      </c>
      <c r="J6" s="95"/>
      <c r="L6" s="86" t="str">
        <f t="shared" si="3"/>
        <v>64</v>
      </c>
      <c r="M6" s="86" t="str">
        <f t="shared" si="4"/>
        <v>641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641510031</v>
      </c>
      <c r="F7" s="134" t="str">
        <f t="shared" si="2"/>
        <v>Prihodi od pozitivnih tečajnih razlika izvor 31</v>
      </c>
      <c r="G7" s="128">
        <v>15959</v>
      </c>
      <c r="H7" s="128">
        <v>10000</v>
      </c>
      <c r="I7" s="128">
        <v>10000</v>
      </c>
      <c r="J7" s="95"/>
      <c r="L7" s="86" t="str">
        <f t="shared" si="3"/>
        <v>64</v>
      </c>
      <c r="M7" s="86" t="str">
        <f t="shared" si="4"/>
        <v>641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31</v>
      </c>
      <c r="D8" s="83" t="str">
        <f t="shared" si="1"/>
        <v>Vlastiti prihodi</v>
      </c>
      <c r="E8" s="95">
        <v>6614</v>
      </c>
      <c r="F8" s="134" t="str">
        <f t="shared" si="2"/>
        <v>Prihodi od prodanih proizvoda i robe</v>
      </c>
      <c r="G8" s="128">
        <v>199</v>
      </c>
      <c r="H8" s="128">
        <v>0</v>
      </c>
      <c r="I8" s="128">
        <v>0</v>
      </c>
      <c r="J8" s="95"/>
      <c r="L8" s="86" t="str">
        <f t="shared" si="3"/>
        <v>66</v>
      </c>
      <c r="M8" s="86" t="str">
        <f t="shared" si="4"/>
        <v>661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31</v>
      </c>
      <c r="D9" s="83" t="str">
        <f t="shared" si="1"/>
        <v>Vlastiti prihodi</v>
      </c>
      <c r="E9" s="95">
        <v>6615</v>
      </c>
      <c r="F9" s="134" t="str">
        <f t="shared" si="2"/>
        <v>Prihodi od pruženih usluga</v>
      </c>
      <c r="G9" s="128">
        <v>283705</v>
      </c>
      <c r="H9" s="128">
        <v>254761</v>
      </c>
      <c r="I9" s="128">
        <v>257768</v>
      </c>
      <c r="J9" s="95"/>
      <c r="L9" s="86" t="str">
        <f t="shared" si="3"/>
        <v>66</v>
      </c>
      <c r="M9" s="86" t="str">
        <f t="shared" si="4"/>
        <v>661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43</v>
      </c>
      <c r="D10" s="83" t="str">
        <f t="shared" si="1"/>
        <v>Ostali prihodi za posebne namjene</v>
      </c>
      <c r="E10" s="95">
        <v>65264</v>
      </c>
      <c r="F10" s="134" t="str">
        <f t="shared" si="2"/>
        <v>Sufinanciranje cijene usluge, participacije i slično</v>
      </c>
      <c r="G10" s="128">
        <v>1031287</v>
      </c>
      <c r="H10" s="128">
        <v>560234</v>
      </c>
      <c r="I10" s="128">
        <v>616234</v>
      </c>
      <c r="J10" s="95"/>
      <c r="L10" s="86" t="str">
        <f t="shared" si="3"/>
        <v>65</v>
      </c>
      <c r="M10" s="86" t="str">
        <f t="shared" si="4"/>
        <v>652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43</v>
      </c>
      <c r="D11" s="83" t="str">
        <f t="shared" si="1"/>
        <v>Ostali prihodi za posebne namjene</v>
      </c>
      <c r="E11" s="95">
        <v>65268</v>
      </c>
      <c r="F11" s="134" t="str">
        <f t="shared" si="2"/>
        <v xml:space="preserve">Ostali prihodi za posebne namjene </v>
      </c>
      <c r="G11" s="128">
        <v>808881</v>
      </c>
      <c r="H11" s="128">
        <v>437371</v>
      </c>
      <c r="I11" s="128">
        <v>469386</v>
      </c>
      <c r="J11" s="95"/>
      <c r="L11" s="86" t="str">
        <f t="shared" si="3"/>
        <v>65</v>
      </c>
      <c r="M11" s="86" t="str">
        <f t="shared" si="4"/>
        <v>652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631120000</v>
      </c>
      <c r="F12" s="134" t="str">
        <f t="shared" si="2"/>
        <v>Tekuće pomoći od inozemnih vlada izvan EU</v>
      </c>
      <c r="G12" s="128">
        <v>2000</v>
      </c>
      <c r="H12" s="128">
        <v>2000</v>
      </c>
      <c r="I12" s="128">
        <v>2000</v>
      </c>
      <c r="J12" s="95"/>
      <c r="L12" s="86" t="str">
        <f t="shared" si="3"/>
        <v>63</v>
      </c>
      <c r="M12" s="86" t="str">
        <f t="shared" si="4"/>
        <v>631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6341</v>
      </c>
      <c r="F13" s="134" t="str">
        <f t="shared" si="2"/>
        <v xml:space="preserve">Tekuće pomoći od izvanproračunskih korisnika </v>
      </c>
      <c r="G13" s="128">
        <v>9289</v>
      </c>
      <c r="H13" s="128"/>
      <c r="I13" s="128"/>
      <c r="J13" s="95"/>
      <c r="L13" s="86" t="str">
        <f t="shared" si="3"/>
        <v>63</v>
      </c>
      <c r="M13" s="86" t="str">
        <f t="shared" si="4"/>
        <v>634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6361</v>
      </c>
      <c r="F14" s="134" t="str">
        <f t="shared" si="2"/>
        <v>Tekuće pomoći proračunskim korisnicima iz proračuna JLP(R)S koji im nije nadležan</v>
      </c>
      <c r="G14" s="128">
        <v>16517</v>
      </c>
      <c r="H14" s="128">
        <v>1678</v>
      </c>
      <c r="I14" s="128"/>
      <c r="J14" s="95"/>
      <c r="L14" s="86" t="str">
        <f t="shared" si="3"/>
        <v>63</v>
      </c>
      <c r="M14" s="86" t="str">
        <f t="shared" si="4"/>
        <v>636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52</v>
      </c>
      <c r="D15" s="83" t="str">
        <f t="shared" si="1"/>
        <v xml:space="preserve">Ostale pomoći i darovnice </v>
      </c>
      <c r="E15" s="95">
        <v>6381</v>
      </c>
      <c r="F15" s="134" t="str">
        <f t="shared" si="2"/>
        <v>Tekuće pomoći temeljem prijenosa EU sredstava iz proračuna JLP(R)S, korisnika JLPRS ili izvanproračunskog korisnika</v>
      </c>
      <c r="G15" s="128">
        <v>93595</v>
      </c>
      <c r="H15" s="128">
        <v>9508</v>
      </c>
      <c r="I15" s="128">
        <v>0</v>
      </c>
      <c r="J15" s="95"/>
      <c r="L15" s="86" t="str">
        <f t="shared" si="3"/>
        <v>63</v>
      </c>
      <c r="M15" s="86" t="str">
        <f t="shared" si="4"/>
        <v>638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6391</v>
      </c>
      <c r="F16" s="134" t="str">
        <f t="shared" si="2"/>
        <v>Tekući prijenosi između proračunskih korisnika istog proračuna</v>
      </c>
      <c r="G16" s="128">
        <v>25915</v>
      </c>
      <c r="H16" s="128">
        <v>28343</v>
      </c>
      <c r="I16" s="128">
        <v>23687</v>
      </c>
      <c r="J16" s="95" t="s">
        <v>5278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6391</v>
      </c>
      <c r="F17" s="134" t="str">
        <f t="shared" si="2"/>
        <v>Tekući prijenosi između proračunskih korisnika istog proračuna</v>
      </c>
      <c r="G17" s="128">
        <v>25915</v>
      </c>
      <c r="H17" s="128">
        <v>28343</v>
      </c>
      <c r="I17" s="128">
        <v>24516</v>
      </c>
      <c r="J17" s="95" t="s">
        <v>5278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52</v>
      </c>
      <c r="D18" s="83" t="str">
        <f t="shared" si="1"/>
        <v xml:space="preserve">Ostale pomoći i darovnice </v>
      </c>
      <c r="E18" s="95">
        <v>6391</v>
      </c>
      <c r="F18" s="134" t="str">
        <f t="shared" si="2"/>
        <v>Tekući prijenosi između proračunskih korisnika istog proračuna</v>
      </c>
      <c r="G18" s="128">
        <v>14527</v>
      </c>
      <c r="H18" s="128">
        <v>0</v>
      </c>
      <c r="I18" s="128">
        <v>0</v>
      </c>
      <c r="J18" s="95" t="s">
        <v>5278</v>
      </c>
      <c r="L18" s="86" t="str">
        <f t="shared" si="3"/>
        <v>63</v>
      </c>
      <c r="M18" s="86" t="str">
        <f t="shared" si="4"/>
        <v>639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52</v>
      </c>
      <c r="D19" s="83" t="str">
        <f t="shared" si="1"/>
        <v xml:space="preserve">Ostale pomoći i darovnice </v>
      </c>
      <c r="E19" s="95">
        <v>6391</v>
      </c>
      <c r="F19" s="134" t="str">
        <f t="shared" si="2"/>
        <v>Tekući prijenosi između proračunskih korisnika istog proračuna</v>
      </c>
      <c r="G19" s="128">
        <v>15961</v>
      </c>
      <c r="H19" s="128">
        <v>11753</v>
      </c>
      <c r="I19" s="128">
        <v>0</v>
      </c>
      <c r="J19" s="95" t="s">
        <v>5278</v>
      </c>
      <c r="L19" s="86" t="str">
        <f t="shared" si="3"/>
        <v>63</v>
      </c>
      <c r="M19" s="86" t="str">
        <f t="shared" si="4"/>
        <v>639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52</v>
      </c>
      <c r="D20" s="83" t="str">
        <f t="shared" si="1"/>
        <v xml:space="preserve">Ostale pomoći i darovnice </v>
      </c>
      <c r="E20" s="95">
        <v>6391</v>
      </c>
      <c r="F20" s="134" t="str">
        <f t="shared" si="2"/>
        <v>Tekući prijenosi između proračunskih korisnika istog proračuna</v>
      </c>
      <c r="G20" s="128">
        <v>4652</v>
      </c>
      <c r="H20" s="128">
        <v>6525</v>
      </c>
      <c r="I20" s="128">
        <v>0</v>
      </c>
      <c r="J20" s="95" t="s">
        <v>5278</v>
      </c>
      <c r="L20" s="86" t="str">
        <f t="shared" si="3"/>
        <v>63</v>
      </c>
      <c r="M20" s="86" t="str">
        <f t="shared" si="4"/>
        <v>639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52</v>
      </c>
      <c r="D21" s="83" t="str">
        <f t="shared" si="1"/>
        <v xml:space="preserve">Ostale pomoći i darovnice </v>
      </c>
      <c r="E21" s="95">
        <v>6391</v>
      </c>
      <c r="F21" s="134" t="str">
        <f t="shared" si="2"/>
        <v>Tekući prijenosi između proračunskih korisnika istog proračuna</v>
      </c>
      <c r="G21" s="128">
        <v>25915</v>
      </c>
      <c r="H21" s="128">
        <v>23366</v>
      </c>
      <c r="I21" s="128">
        <v>0</v>
      </c>
      <c r="J21" s="95" t="s">
        <v>5278</v>
      </c>
      <c r="L21" s="86" t="str">
        <f t="shared" si="3"/>
        <v>63</v>
      </c>
      <c r="M21" s="86" t="str">
        <f t="shared" si="4"/>
        <v>639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52</v>
      </c>
      <c r="D22" s="83" t="str">
        <f t="shared" si="1"/>
        <v xml:space="preserve">Ostale pomoći i darovnice </v>
      </c>
      <c r="E22" s="95">
        <v>6391</v>
      </c>
      <c r="F22" s="134" t="str">
        <f t="shared" si="2"/>
        <v>Tekući prijenosi između proračunskih korisnika istog proračuna</v>
      </c>
      <c r="G22" s="128">
        <v>46453</v>
      </c>
      <c r="H22" s="128">
        <v>46453</v>
      </c>
      <c r="I22" s="128">
        <v>46453</v>
      </c>
      <c r="J22" s="95" t="s">
        <v>5279</v>
      </c>
      <c r="L22" s="86" t="str">
        <f t="shared" si="3"/>
        <v>63</v>
      </c>
      <c r="M22" s="86" t="str">
        <f t="shared" si="4"/>
        <v>639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>08006</v>
      </c>
      <c r="B23" s="84" t="str">
        <f>IF(E23="","",VLOOKUP('OPĆI DIO'!$C$3,'OPĆI DIO'!$L$6:$U$138,9,FALSE))</f>
        <v>Sveučilišta i veleučilišta u Republici Hrvatskoj</v>
      </c>
      <c r="C23" s="130">
        <f t="shared" si="0"/>
        <v>52</v>
      </c>
      <c r="D23" s="83" t="str">
        <f t="shared" si="1"/>
        <v xml:space="preserve">Ostale pomoći i darovnice </v>
      </c>
      <c r="E23" s="95">
        <v>6393</v>
      </c>
      <c r="F23" s="134" t="str">
        <f t="shared" si="2"/>
        <v>Tekući prijenosi između proračunskih korisnika istog proračuna temeljem prijenosa EU sredstava</v>
      </c>
      <c r="G23" s="128">
        <v>4831</v>
      </c>
      <c r="H23" s="128">
        <v>0</v>
      </c>
      <c r="I23" s="128">
        <v>0</v>
      </c>
      <c r="J23" s="95" t="s">
        <v>5280</v>
      </c>
      <c r="L23" s="86" t="str">
        <f t="shared" si="3"/>
        <v>63</v>
      </c>
      <c r="M23" s="86" t="str">
        <f t="shared" si="4"/>
        <v>639</v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>08006</v>
      </c>
      <c r="B24" s="84" t="str">
        <f>IF(E24="","",VLOOKUP('OPĆI DIO'!$C$3,'OPĆI DIO'!$L$6:$U$138,9,FALSE))</f>
        <v>Sveučilišta i veleučilišta u Republici Hrvatskoj</v>
      </c>
      <c r="C24" s="130">
        <f t="shared" si="0"/>
        <v>52</v>
      </c>
      <c r="D24" s="83" t="str">
        <f t="shared" si="1"/>
        <v xml:space="preserve">Ostale pomoći i darovnice </v>
      </c>
      <c r="E24" s="95">
        <v>6393</v>
      </c>
      <c r="F24" s="134" t="str">
        <f t="shared" si="2"/>
        <v>Tekući prijenosi između proračunskih korisnika istog proračuna temeljem prijenosa EU sredstava</v>
      </c>
      <c r="G24" s="128">
        <v>68253</v>
      </c>
      <c r="H24" s="128">
        <v>0</v>
      </c>
      <c r="I24" s="128">
        <v>0</v>
      </c>
      <c r="J24" s="95" t="s">
        <v>5281</v>
      </c>
      <c r="L24" s="86" t="str">
        <f t="shared" si="3"/>
        <v>63</v>
      </c>
      <c r="M24" s="86" t="str">
        <f t="shared" si="4"/>
        <v>639</v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52</v>
      </c>
      <c r="D25" s="83" t="str">
        <f t="shared" si="1"/>
        <v xml:space="preserve">Ostale pomoći i darovnice </v>
      </c>
      <c r="E25" s="95">
        <v>6393</v>
      </c>
      <c r="F25" s="134" t="str">
        <f t="shared" si="2"/>
        <v>Tekući prijenosi između proračunskih korisnika istog proračuna temeljem prijenosa EU sredstava</v>
      </c>
      <c r="G25" s="128">
        <v>82320</v>
      </c>
      <c r="H25" s="128">
        <v>0</v>
      </c>
      <c r="I25" s="128">
        <v>0</v>
      </c>
      <c r="J25" s="95" t="s">
        <v>5278</v>
      </c>
      <c r="L25" s="86" t="str">
        <f t="shared" si="3"/>
        <v>63</v>
      </c>
      <c r="M25" s="86" t="str">
        <f t="shared" si="4"/>
        <v>639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>08006</v>
      </c>
      <c r="B26" s="84" t="str">
        <f>IF(E26="","",VLOOKUP('OPĆI DIO'!$C$3,'OPĆI DIO'!$L$6:$U$138,9,FALSE))</f>
        <v>Sveučilišta i veleučilišta u Republici Hrvatskoj</v>
      </c>
      <c r="C26" s="130">
        <f t="shared" si="0"/>
        <v>52</v>
      </c>
      <c r="D26" s="83" t="str">
        <f t="shared" si="1"/>
        <v xml:space="preserve">Ostale pomoći i darovnice </v>
      </c>
      <c r="E26" s="95">
        <v>6393</v>
      </c>
      <c r="F26" s="134" t="str">
        <f t="shared" si="2"/>
        <v>Tekući prijenosi između proračunskih korisnika istog proračuna temeljem prijenosa EU sredstava</v>
      </c>
      <c r="G26" s="128">
        <v>0</v>
      </c>
      <c r="H26" s="128">
        <v>57475</v>
      </c>
      <c r="I26" s="128">
        <v>0</v>
      </c>
      <c r="J26" s="95" t="s">
        <v>5282</v>
      </c>
      <c r="L26" s="86" t="str">
        <f t="shared" si="3"/>
        <v>63</v>
      </c>
      <c r="M26" s="86" t="str">
        <f t="shared" si="4"/>
        <v>639</v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>08006</v>
      </c>
      <c r="B27" s="84" t="str">
        <f>IF(E27="","",VLOOKUP('OPĆI DIO'!$C$3,'OPĆI DIO'!$L$6:$U$138,9,FALSE))</f>
        <v>Sveučilišta i veleučilišta u Republici Hrvatskoj</v>
      </c>
      <c r="C27" s="130">
        <f t="shared" si="0"/>
        <v>563</v>
      </c>
      <c r="D27" s="83" t="str">
        <f t="shared" si="1"/>
        <v>Europski fond za regionalni razvoj (ERDF)</v>
      </c>
      <c r="E27" s="95">
        <v>632310563</v>
      </c>
      <c r="F27" s="134" t="str">
        <f t="shared" si="2"/>
        <v>Europski fond za regionalni razvoj (EFRR)</v>
      </c>
      <c r="G27" s="128">
        <v>2022969</v>
      </c>
      <c r="H27" s="128">
        <v>0</v>
      </c>
      <c r="I27" s="128">
        <v>0</v>
      </c>
      <c r="J27" s="95"/>
      <c r="L27" s="86" t="str">
        <f t="shared" si="3"/>
        <v>63</v>
      </c>
      <c r="M27" s="86" t="str">
        <f t="shared" si="4"/>
        <v>632</v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>08006</v>
      </c>
      <c r="B28" s="84" t="str">
        <f>IF(E28="","",VLOOKUP('OPĆI DIO'!$C$3,'OPĆI DIO'!$L$6:$U$138,9,FALSE))</f>
        <v>Sveučilišta i veleučilišta u Republici Hrvatskoj</v>
      </c>
      <c r="C28" s="130">
        <f t="shared" si="0"/>
        <v>563</v>
      </c>
      <c r="D28" s="83" t="str">
        <f t="shared" si="1"/>
        <v>Europski fond za regionalni razvoj (ERDF)</v>
      </c>
      <c r="E28" s="95">
        <v>632410563</v>
      </c>
      <c r="F28" s="134" t="str">
        <f t="shared" si="2"/>
        <v>Europski fond za regionalni razvoj (EFRR)</v>
      </c>
      <c r="G28" s="128">
        <v>666754</v>
      </c>
      <c r="H28" s="128">
        <v>0</v>
      </c>
      <c r="I28" s="128">
        <v>0</v>
      </c>
      <c r="J28" s="95"/>
      <c r="L28" s="86" t="str">
        <f t="shared" si="3"/>
        <v>63</v>
      </c>
      <c r="M28" s="86" t="str">
        <f t="shared" si="4"/>
        <v>632</v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>08006</v>
      </c>
      <c r="B29" s="84" t="str">
        <f>IF(E29="","",VLOOKUP('OPĆI DIO'!$C$3,'OPĆI DIO'!$L$6:$U$138,9,FALSE))</f>
        <v>Sveučilišta i veleučilišta u Republici Hrvatskoj</v>
      </c>
      <c r="C29" s="130">
        <f t="shared" si="0"/>
        <v>52</v>
      </c>
      <c r="D29" s="83" t="str">
        <f t="shared" si="1"/>
        <v xml:space="preserve">Ostale pomoći i darovnice </v>
      </c>
      <c r="E29" s="95">
        <v>6391</v>
      </c>
      <c r="F29" s="134" t="str">
        <f t="shared" si="2"/>
        <v>Tekući prijenosi između proračunskih korisnika istog proračuna</v>
      </c>
      <c r="G29" s="128">
        <v>160000</v>
      </c>
      <c r="H29" s="128">
        <v>160000</v>
      </c>
      <c r="I29" s="128">
        <v>160000</v>
      </c>
      <c r="J29" s="95" t="s">
        <v>5282</v>
      </c>
      <c r="L29" s="86" t="str">
        <f t="shared" si="3"/>
        <v>63</v>
      </c>
      <c r="M29" s="86" t="str">
        <f t="shared" si="4"/>
        <v>639</v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810881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4" priority="2">
      <formula>IF(OR(E3=6391,E3=6392,E3=6393,E3=6394),1,0)</formula>
    </cfRule>
  </conditionalFormatting>
  <conditionalFormatting sqref="J4:J499">
    <cfRule type="expression" dxfId="3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topLeftCell="C1" zoomScale="85" zoomScaleNormal="85" workbookViewId="0">
      <pane ySplit="2" topLeftCell="A464" activePane="bottomLeft" state="frozen"/>
      <selection pane="bottomLeft" activeCell="K500" sqref="K500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71" t="s">
        <v>5272</v>
      </c>
      <c r="B1" s="371"/>
      <c r="C1" s="371"/>
      <c r="D1" s="371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6365647</v>
      </c>
      <c r="K3" s="128">
        <v>6395895</v>
      </c>
      <c r="L3" s="128">
        <v>6426286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10643</v>
      </c>
      <c r="K4" s="128">
        <v>10694</v>
      </c>
      <c r="L4" s="128">
        <v>10745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351">
        <v>187799</v>
      </c>
      <c r="K5" s="352">
        <v>188692</v>
      </c>
      <c r="L5" s="353">
        <v>189588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1033168</v>
      </c>
      <c r="K6" s="128">
        <v>1038077</v>
      </c>
      <c r="L6" s="128">
        <v>1043010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351">
        <v>168450</v>
      </c>
      <c r="K7" s="352">
        <v>169251</v>
      </c>
      <c r="L7" s="353">
        <v>170055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8141</v>
      </c>
      <c r="K8" s="128">
        <v>8179</v>
      </c>
      <c r="L8" s="128">
        <v>8218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61</v>
      </c>
      <c r="H9" s="91" t="str">
        <f t="shared" si="3"/>
        <v>REDOVNA DJELATNOST SVEUČILIŠTA U OSIJEKU</v>
      </c>
      <c r="I9" s="91" t="str">
        <f t="shared" si="4"/>
        <v>0942</v>
      </c>
      <c r="J9" s="128">
        <v>7674</v>
      </c>
      <c r="K9" s="128">
        <v>7710</v>
      </c>
      <c r="L9" s="128">
        <v>7747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3811</v>
      </c>
      <c r="F10" s="91" t="str">
        <f t="shared" si="2"/>
        <v>Tekuće donacije u novcu</v>
      </c>
      <c r="G10" s="129" t="s">
        <v>61</v>
      </c>
      <c r="H10" s="91" t="str">
        <f t="shared" si="3"/>
        <v>REDOVNA DJELATNOST SVEUČILIŠTA U OSIJEKU</v>
      </c>
      <c r="I10" s="91" t="str">
        <f t="shared" si="4"/>
        <v>0942</v>
      </c>
      <c r="J10" s="354">
        <v>94001</v>
      </c>
      <c r="K10" s="355">
        <v>94448</v>
      </c>
      <c r="L10" s="356">
        <v>94897</v>
      </c>
      <c r="M10" s="95"/>
      <c r="O10" s="86" t="str">
        <f t="shared" si="5"/>
        <v>381</v>
      </c>
      <c r="P10" s="86" t="str">
        <f t="shared" si="6"/>
        <v>38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3111</v>
      </c>
      <c r="F11" s="91" t="str">
        <f t="shared" si="2"/>
        <v>Plaće za redovan rad</v>
      </c>
      <c r="G11" s="129" t="s">
        <v>1878</v>
      </c>
      <c r="H11" s="91" t="str">
        <f t="shared" si="3"/>
        <v>PRAVOMOĆNE SUDSKE PRESUDE</v>
      </c>
      <c r="I11" s="91" t="str">
        <f t="shared" si="4"/>
        <v>0942</v>
      </c>
      <c r="J11" s="128">
        <v>16256</v>
      </c>
      <c r="K11" s="128">
        <v>16256</v>
      </c>
      <c r="L11" s="128">
        <v>16256</v>
      </c>
      <c r="M11" s="95"/>
      <c r="O11" s="86" t="str">
        <f t="shared" si="5"/>
        <v>311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3111</v>
      </c>
      <c r="F12" s="91" t="str">
        <f t="shared" si="2"/>
        <v>Plaće za redovan rad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91864</v>
      </c>
      <c r="K12" s="128">
        <v>91864</v>
      </c>
      <c r="L12" s="128">
        <v>91864</v>
      </c>
      <c r="M12" s="95"/>
      <c r="O12" s="86" t="str">
        <f t="shared" si="5"/>
        <v>311</v>
      </c>
      <c r="P12" s="86" t="str">
        <f t="shared" si="6"/>
        <v>31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3113</v>
      </c>
      <c r="F13" s="91" t="str">
        <f t="shared" si="2"/>
        <v>Plaće za prekovremeni rad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351">
        <v>1238</v>
      </c>
      <c r="K13" s="352">
        <v>1238</v>
      </c>
      <c r="L13" s="353">
        <v>1238</v>
      </c>
      <c r="M13" s="95"/>
      <c r="O13" s="86" t="str">
        <f t="shared" si="5"/>
        <v>311</v>
      </c>
      <c r="P13" s="86" t="str">
        <f t="shared" si="6"/>
        <v>31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3121</v>
      </c>
      <c r="F14" s="91" t="str">
        <f t="shared" si="2"/>
        <v>Ostali rashodi za zaposlene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351">
        <v>150853</v>
      </c>
      <c r="K14" s="352">
        <v>150853</v>
      </c>
      <c r="L14" s="353">
        <v>150853</v>
      </c>
      <c r="M14" s="95"/>
      <c r="O14" s="86" t="str">
        <f t="shared" si="5"/>
        <v>312</v>
      </c>
      <c r="P14" s="86" t="str">
        <f t="shared" si="6"/>
        <v>31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3132</v>
      </c>
      <c r="F15" s="91" t="str">
        <f t="shared" si="2"/>
        <v>Doprinosi za obvezno zdravstveno osiguranje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351">
        <v>9551</v>
      </c>
      <c r="K15" s="352">
        <v>9551</v>
      </c>
      <c r="L15" s="353">
        <v>9551</v>
      </c>
      <c r="M15" s="95"/>
      <c r="O15" s="86" t="str">
        <f t="shared" si="5"/>
        <v>313</v>
      </c>
      <c r="P15" s="86" t="str">
        <f t="shared" si="6"/>
        <v>31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3211</v>
      </c>
      <c r="F16" s="91" t="str">
        <f t="shared" si="2"/>
        <v>Službena putovanja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66747</v>
      </c>
      <c r="K16" s="128">
        <v>66747</v>
      </c>
      <c r="L16" s="128">
        <v>66747</v>
      </c>
      <c r="M16" s="95"/>
      <c r="O16" s="86" t="str">
        <f t="shared" si="5"/>
        <v>321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3213</v>
      </c>
      <c r="F17" s="91" t="str">
        <f t="shared" si="2"/>
        <v>Stručno usavršavanje zaposlenika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10563</v>
      </c>
      <c r="K17" s="128">
        <v>10563</v>
      </c>
      <c r="L17" s="128">
        <v>10563</v>
      </c>
      <c r="M17" s="95"/>
      <c r="O17" s="86" t="str">
        <f t="shared" si="5"/>
        <v>321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3221</v>
      </c>
      <c r="F18" s="91" t="str">
        <f t="shared" si="2"/>
        <v>Uredski materijal i ostali materijalni rashodi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87519</v>
      </c>
      <c r="K18" s="128">
        <v>87519</v>
      </c>
      <c r="L18" s="128">
        <v>87519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3223</v>
      </c>
      <c r="F19" s="91" t="str">
        <f t="shared" si="2"/>
        <v>Energija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376082</v>
      </c>
      <c r="K19" s="128">
        <v>376082</v>
      </c>
      <c r="L19" s="128">
        <v>376082</v>
      </c>
      <c r="M19" s="95"/>
      <c r="O19" s="86" t="str">
        <f t="shared" si="5"/>
        <v>322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3224</v>
      </c>
      <c r="F20" s="91" t="str">
        <f t="shared" si="2"/>
        <v>Materijal i dijelovi za tekuće i investicijsko održavanje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7455</v>
      </c>
      <c r="K20" s="128">
        <v>7455</v>
      </c>
      <c r="L20" s="128">
        <v>7455</v>
      </c>
      <c r="M20" s="95"/>
      <c r="O20" s="86" t="str">
        <f t="shared" si="5"/>
        <v>322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3225</v>
      </c>
      <c r="F21" s="91" t="str">
        <f t="shared" si="2"/>
        <v>Sitni inventar i auto gume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13132</v>
      </c>
      <c r="K21" s="128">
        <v>13132</v>
      </c>
      <c r="L21" s="128">
        <v>13132</v>
      </c>
      <c r="M21" s="95"/>
      <c r="O21" s="86" t="str">
        <f t="shared" si="5"/>
        <v>322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3227</v>
      </c>
      <c r="F22" s="91" t="str">
        <f t="shared" si="2"/>
        <v>Službena, radna i zaštitna odjeća i obuća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9440</v>
      </c>
      <c r="K22" s="128">
        <v>9440</v>
      </c>
      <c r="L22" s="128">
        <v>9440</v>
      </c>
      <c r="M22" s="95"/>
      <c r="O22" s="86" t="str">
        <f t="shared" si="5"/>
        <v>322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3231</v>
      </c>
      <c r="F23" s="91" t="str">
        <f t="shared" si="2"/>
        <v>Usluge telefona, pošte i prijevoza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42054</v>
      </c>
      <c r="K23" s="128">
        <v>42054</v>
      </c>
      <c r="L23" s="128">
        <v>42054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3232</v>
      </c>
      <c r="F24" s="91" t="str">
        <f t="shared" si="2"/>
        <v>Usluge tekućeg i investicijskog održavanja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67608</v>
      </c>
      <c r="K24" s="128">
        <v>67608</v>
      </c>
      <c r="L24" s="128">
        <v>67608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3233</v>
      </c>
      <c r="F25" s="91" t="str">
        <f t="shared" si="2"/>
        <v>Usluge promidžbe i informiranja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30817</v>
      </c>
      <c r="K25" s="128">
        <v>30817</v>
      </c>
      <c r="L25" s="128">
        <v>30817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3234</v>
      </c>
      <c r="F26" s="91" t="str">
        <f t="shared" si="2"/>
        <v>Komunalne usluge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29828</v>
      </c>
      <c r="K26" s="128">
        <v>29828</v>
      </c>
      <c r="L26" s="128">
        <v>29828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3235</v>
      </c>
      <c r="F27" s="91" t="str">
        <f t="shared" si="2"/>
        <v>Zakupnine i najamnine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33530</v>
      </c>
      <c r="K27" s="128">
        <v>33530</v>
      </c>
      <c r="L27" s="128">
        <v>33530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3236</v>
      </c>
      <c r="F28" s="91" t="str">
        <f t="shared" si="2"/>
        <v>Zdravstvene i veterinarske usluge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21374</v>
      </c>
      <c r="K28" s="128">
        <v>21374</v>
      </c>
      <c r="L28" s="128">
        <v>21374</v>
      </c>
      <c r="M28" s="95"/>
      <c r="O28" s="86" t="str">
        <f t="shared" si="5"/>
        <v>323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3237</v>
      </c>
      <c r="F29" s="91" t="str">
        <f t="shared" si="2"/>
        <v>Intelektualne i osobne usluge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194391</v>
      </c>
      <c r="K29" s="128">
        <v>194391</v>
      </c>
      <c r="L29" s="128">
        <v>194391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3238</v>
      </c>
      <c r="F30" s="91" t="str">
        <f t="shared" si="2"/>
        <v>Računalne usluge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19339</v>
      </c>
      <c r="K30" s="128">
        <v>19339</v>
      </c>
      <c r="L30" s="128">
        <v>19339</v>
      </c>
      <c r="M30" s="95"/>
      <c r="O30" s="86" t="str">
        <f t="shared" si="5"/>
        <v>323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3239</v>
      </c>
      <c r="F31" s="91" t="str">
        <f t="shared" si="2"/>
        <v>Ostale usluge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129703</v>
      </c>
      <c r="K31" s="128">
        <v>129703</v>
      </c>
      <c r="L31" s="128">
        <v>129703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3241</v>
      </c>
      <c r="F32" s="91" t="str">
        <f t="shared" si="2"/>
        <v>Naknade troškova osobama izvan radnog odnosa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8317</v>
      </c>
      <c r="K32" s="128">
        <v>8317</v>
      </c>
      <c r="L32" s="128">
        <v>8317</v>
      </c>
      <c r="M32" s="95"/>
      <c r="O32" s="86" t="str">
        <f t="shared" si="5"/>
        <v>324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3292</v>
      </c>
      <c r="F33" s="91" t="str">
        <f t="shared" si="2"/>
        <v>Premije osiguranja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2191</v>
      </c>
      <c r="K33" s="128">
        <v>2191</v>
      </c>
      <c r="L33" s="128">
        <v>2191</v>
      </c>
      <c r="M33" s="95"/>
      <c r="O33" s="86" t="str">
        <f t="shared" si="5"/>
        <v>329</v>
      </c>
      <c r="P33" s="86" t="str">
        <f t="shared" si="6"/>
        <v>32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3293</v>
      </c>
      <c r="F34" s="91" t="str">
        <f t="shared" si="2"/>
        <v>Reprezentacija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61200</v>
      </c>
      <c r="K34" s="128">
        <v>61200</v>
      </c>
      <c r="L34" s="128">
        <v>61200</v>
      </c>
      <c r="M34" s="95"/>
      <c r="O34" s="86" t="str">
        <f t="shared" si="5"/>
        <v>329</v>
      </c>
      <c r="P34" s="86" t="str">
        <f t="shared" si="6"/>
        <v>32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3294</v>
      </c>
      <c r="F35" s="91" t="str">
        <f t="shared" si="2"/>
        <v>Članarine i norme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9216</v>
      </c>
      <c r="K35" s="128">
        <v>9216</v>
      </c>
      <c r="L35" s="128">
        <v>9216</v>
      </c>
      <c r="M35" s="95"/>
      <c r="O35" s="86" t="str">
        <f t="shared" si="5"/>
        <v>329</v>
      </c>
      <c r="P35" s="86" t="str">
        <f t="shared" si="6"/>
        <v>32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3295</v>
      </c>
      <c r="F36" s="91" t="str">
        <f t="shared" si="2"/>
        <v>Pristojbe i naknade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931</v>
      </c>
      <c r="K36" s="128">
        <v>931</v>
      </c>
      <c r="L36" s="128">
        <v>931</v>
      </c>
      <c r="M36" s="95"/>
      <c r="O36" s="86" t="str">
        <f t="shared" si="5"/>
        <v>329</v>
      </c>
      <c r="P36" s="86" t="str">
        <f t="shared" si="6"/>
        <v>32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3299</v>
      </c>
      <c r="F37" s="91" t="str">
        <f t="shared" si="2"/>
        <v>Ostali nespomenuti rashodi poslovanja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17745</v>
      </c>
      <c r="K37" s="128">
        <v>17745</v>
      </c>
      <c r="L37" s="128">
        <v>17745</v>
      </c>
      <c r="M37" s="95"/>
      <c r="O37" s="86" t="str">
        <f t="shared" si="5"/>
        <v>329</v>
      </c>
      <c r="P37" s="86" t="str">
        <f t="shared" si="6"/>
        <v>32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3431</v>
      </c>
      <c r="F38" s="91" t="str">
        <f t="shared" si="2"/>
        <v>Bankarske usluge i usluge platnog prometa</v>
      </c>
      <c r="G38" s="129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12042</v>
      </c>
      <c r="K38" s="128">
        <v>12042</v>
      </c>
      <c r="L38" s="128">
        <v>12042</v>
      </c>
      <c r="M38" s="95"/>
      <c r="O38" s="86" t="str">
        <f t="shared" si="5"/>
        <v>343</v>
      </c>
      <c r="P38" s="86" t="str">
        <f t="shared" si="6"/>
        <v>34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3432</v>
      </c>
      <c r="F39" s="91" t="str">
        <f t="shared" si="2"/>
        <v>Negativne tečajne razlike i razlike zbog primjene valutne kl</v>
      </c>
      <c r="G39" s="129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128">
        <v>116</v>
      </c>
      <c r="K39" s="128">
        <v>116</v>
      </c>
      <c r="L39" s="128">
        <v>116</v>
      </c>
      <c r="M39" s="95"/>
      <c r="O39" s="86" t="str">
        <f t="shared" si="5"/>
        <v>343</v>
      </c>
      <c r="P39" s="86" t="str">
        <f t="shared" si="6"/>
        <v>34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11</v>
      </c>
      <c r="D40" s="91" t="str">
        <f t="shared" si="1"/>
        <v>Opći prihodi i primici</v>
      </c>
      <c r="E40" s="96">
        <v>3433</v>
      </c>
      <c r="F40" s="91" t="str">
        <f t="shared" si="2"/>
        <v>Zatezne kamate</v>
      </c>
      <c r="G40" s="129" t="s">
        <v>673</v>
      </c>
      <c r="H40" s="91" t="str">
        <f t="shared" si="3"/>
        <v>PROGRAMSKO FINANCIRANJE JAVNIH VISOKIH UČILIŠTA</v>
      </c>
      <c r="I40" s="91" t="str">
        <f t="shared" si="4"/>
        <v>0942</v>
      </c>
      <c r="J40" s="128">
        <v>1321</v>
      </c>
      <c r="K40" s="128">
        <v>1321</v>
      </c>
      <c r="L40" s="128">
        <v>1321</v>
      </c>
      <c r="M40" s="95"/>
      <c r="O40" s="86" t="str">
        <f t="shared" si="5"/>
        <v>343</v>
      </c>
      <c r="P40" s="86" t="str">
        <f t="shared" si="6"/>
        <v>34</v>
      </c>
      <c r="Q40" s="86" t="str">
        <f t="shared" si="7"/>
        <v>11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11</v>
      </c>
      <c r="D41" s="91" t="str">
        <f t="shared" si="1"/>
        <v>Opći prihodi i primici</v>
      </c>
      <c r="E41" s="96">
        <v>3434</v>
      </c>
      <c r="F41" s="91" t="str">
        <f t="shared" si="2"/>
        <v>Ostali nespomenuti financijski rashodi</v>
      </c>
      <c r="G41" s="129" t="s">
        <v>673</v>
      </c>
      <c r="H41" s="91" t="str">
        <f t="shared" si="3"/>
        <v>PROGRAMSKO FINANCIRANJE JAVNIH VISOKIH UČILIŠTA</v>
      </c>
      <c r="I41" s="91" t="str">
        <f t="shared" si="4"/>
        <v>0942</v>
      </c>
      <c r="J41" s="128">
        <v>21</v>
      </c>
      <c r="K41" s="128">
        <v>21</v>
      </c>
      <c r="L41" s="128">
        <v>21</v>
      </c>
      <c r="M41" s="95"/>
      <c r="O41" s="86" t="str">
        <f t="shared" si="5"/>
        <v>343</v>
      </c>
      <c r="P41" s="86" t="str">
        <f t="shared" si="6"/>
        <v>34</v>
      </c>
      <c r="Q41" s="86" t="str">
        <f t="shared" si="7"/>
        <v>11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11</v>
      </c>
      <c r="D42" s="91" t="str">
        <f t="shared" si="1"/>
        <v>Opći prihodi i primici</v>
      </c>
      <c r="E42" s="96">
        <v>3721</v>
      </c>
      <c r="F42" s="91" t="str">
        <f t="shared" si="2"/>
        <v>Naknade građanima i kućanstvima u novcu</v>
      </c>
      <c r="G42" s="129" t="s">
        <v>673</v>
      </c>
      <c r="H42" s="91" t="str">
        <f t="shared" si="3"/>
        <v>PROGRAMSKO FINANCIRANJE JAVNIH VISOKIH UČILIŠTA</v>
      </c>
      <c r="I42" s="91" t="str">
        <f t="shared" si="4"/>
        <v>0942</v>
      </c>
      <c r="J42" s="128">
        <v>112591</v>
      </c>
      <c r="K42" s="128">
        <v>112591</v>
      </c>
      <c r="L42" s="128">
        <v>112591</v>
      </c>
      <c r="M42" s="95"/>
      <c r="O42" s="86" t="str">
        <f t="shared" si="5"/>
        <v>372</v>
      </c>
      <c r="P42" s="86" t="str">
        <f t="shared" si="6"/>
        <v>37</v>
      </c>
      <c r="Q42" s="86" t="str">
        <f t="shared" si="7"/>
        <v>11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11</v>
      </c>
      <c r="D43" s="91" t="str">
        <f t="shared" si="1"/>
        <v>Opći prihodi i primici</v>
      </c>
      <c r="E43" s="96">
        <v>4123</v>
      </c>
      <c r="F43" s="91" t="str">
        <f t="shared" si="2"/>
        <v>Licence</v>
      </c>
      <c r="G43" s="129" t="s">
        <v>673</v>
      </c>
      <c r="H43" s="91" t="str">
        <f t="shared" si="3"/>
        <v>PROGRAMSKO FINANCIRANJE JAVNIH VISOKIH UČILIŠTA</v>
      </c>
      <c r="I43" s="91" t="str">
        <f t="shared" si="4"/>
        <v>0942</v>
      </c>
      <c r="J43" s="128">
        <v>5479</v>
      </c>
      <c r="K43" s="128">
        <v>5479</v>
      </c>
      <c r="L43" s="128">
        <v>5479</v>
      </c>
      <c r="M43" s="95"/>
      <c r="O43" s="86" t="str">
        <f t="shared" si="5"/>
        <v>412</v>
      </c>
      <c r="P43" s="86" t="str">
        <f t="shared" si="6"/>
        <v>41</v>
      </c>
      <c r="Q43" s="86" t="str">
        <f t="shared" si="7"/>
        <v>11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11</v>
      </c>
      <c r="D44" s="91" t="str">
        <f t="shared" si="1"/>
        <v>Opći prihodi i primici</v>
      </c>
      <c r="E44" s="96">
        <v>4212</v>
      </c>
      <c r="F44" s="91" t="str">
        <f t="shared" si="2"/>
        <v>Poslovni objekti</v>
      </c>
      <c r="G44" s="129" t="s">
        <v>673</v>
      </c>
      <c r="H44" s="91" t="str">
        <f t="shared" si="3"/>
        <v>PROGRAMSKO FINANCIRANJE JAVNIH VISOKIH UČILIŠTA</v>
      </c>
      <c r="I44" s="91" t="str">
        <f t="shared" si="4"/>
        <v>0942</v>
      </c>
      <c r="J44" s="128">
        <v>82558</v>
      </c>
      <c r="K44" s="128">
        <v>82558</v>
      </c>
      <c r="L44" s="128">
        <v>82558</v>
      </c>
      <c r="M44" s="95"/>
      <c r="O44" s="86" t="str">
        <f t="shared" si="5"/>
        <v>421</v>
      </c>
      <c r="P44" s="86" t="str">
        <f t="shared" si="6"/>
        <v>42</v>
      </c>
      <c r="Q44" s="86" t="str">
        <f t="shared" si="7"/>
        <v>11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11</v>
      </c>
      <c r="D45" s="91" t="str">
        <f t="shared" si="1"/>
        <v>Opći prihodi i primici</v>
      </c>
      <c r="E45" s="96">
        <v>4221</v>
      </c>
      <c r="F45" s="91" t="str">
        <f t="shared" si="2"/>
        <v>Uredska oprema i namještaj</v>
      </c>
      <c r="G45" s="129" t="s">
        <v>673</v>
      </c>
      <c r="H45" s="91" t="str">
        <f t="shared" si="3"/>
        <v>PROGRAMSKO FINANCIRANJE JAVNIH VISOKIH UČILIŠTA</v>
      </c>
      <c r="I45" s="91" t="str">
        <f t="shared" si="4"/>
        <v>0942</v>
      </c>
      <c r="J45" s="128">
        <v>143289</v>
      </c>
      <c r="K45" s="128">
        <v>143289</v>
      </c>
      <c r="L45" s="128">
        <v>143289</v>
      </c>
      <c r="M45" s="95"/>
      <c r="O45" s="86" t="str">
        <f t="shared" si="5"/>
        <v>422</v>
      </c>
      <c r="P45" s="86" t="str">
        <f t="shared" si="6"/>
        <v>42</v>
      </c>
      <c r="Q45" s="86" t="str">
        <f t="shared" si="7"/>
        <v>11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11</v>
      </c>
      <c r="D46" s="91" t="str">
        <f t="shared" si="1"/>
        <v>Opći prihodi i primici</v>
      </c>
      <c r="E46" s="96">
        <v>4222</v>
      </c>
      <c r="F46" s="91" t="str">
        <f t="shared" si="2"/>
        <v>Komunikacijska oprema</v>
      </c>
      <c r="G46" s="129" t="s">
        <v>673</v>
      </c>
      <c r="H46" s="91" t="str">
        <f t="shared" si="3"/>
        <v>PROGRAMSKO FINANCIRANJE JAVNIH VISOKIH UČILIŠTA</v>
      </c>
      <c r="I46" s="91" t="str">
        <f t="shared" si="4"/>
        <v>0942</v>
      </c>
      <c r="J46" s="128">
        <v>4541</v>
      </c>
      <c r="K46" s="128">
        <v>4541</v>
      </c>
      <c r="L46" s="128">
        <v>4541</v>
      </c>
      <c r="M46" s="95"/>
      <c r="O46" s="86" t="str">
        <f t="shared" si="5"/>
        <v>422</v>
      </c>
      <c r="P46" s="86" t="str">
        <f t="shared" si="6"/>
        <v>42</v>
      </c>
      <c r="Q46" s="86" t="str">
        <f t="shared" si="7"/>
        <v>11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11</v>
      </c>
      <c r="D47" s="91" t="str">
        <f t="shared" si="1"/>
        <v>Opći prihodi i primici</v>
      </c>
      <c r="E47" s="96">
        <v>4223</v>
      </c>
      <c r="F47" s="91" t="str">
        <f t="shared" si="2"/>
        <v>Oprema za održavanje i zaštitu</v>
      </c>
      <c r="G47" s="129" t="s">
        <v>673</v>
      </c>
      <c r="H47" s="91" t="str">
        <f t="shared" si="3"/>
        <v>PROGRAMSKO FINANCIRANJE JAVNIH VISOKIH UČILIŠTA</v>
      </c>
      <c r="I47" s="91" t="str">
        <f t="shared" si="4"/>
        <v>0942</v>
      </c>
      <c r="J47" s="128">
        <v>1644</v>
      </c>
      <c r="K47" s="128">
        <v>1644</v>
      </c>
      <c r="L47" s="128">
        <v>1644</v>
      </c>
      <c r="M47" s="95"/>
      <c r="O47" s="86" t="str">
        <f t="shared" si="5"/>
        <v>422</v>
      </c>
      <c r="P47" s="86" t="str">
        <f t="shared" si="6"/>
        <v>42</v>
      </c>
      <c r="Q47" s="86" t="str">
        <f t="shared" si="7"/>
        <v>11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11</v>
      </c>
      <c r="D48" s="91" t="str">
        <f t="shared" si="1"/>
        <v>Opći prihodi i primici</v>
      </c>
      <c r="E48" s="96">
        <v>4224</v>
      </c>
      <c r="F48" s="91" t="str">
        <f t="shared" si="2"/>
        <v>Medicinska i laboratorijska oprema</v>
      </c>
      <c r="G48" s="129" t="s">
        <v>673</v>
      </c>
      <c r="H48" s="91" t="str">
        <f t="shared" si="3"/>
        <v>PROGRAMSKO FINANCIRANJE JAVNIH VISOKIH UČILIŠTA</v>
      </c>
      <c r="I48" s="91" t="str">
        <f t="shared" si="4"/>
        <v>0942</v>
      </c>
      <c r="J48" s="128">
        <v>14245</v>
      </c>
      <c r="K48" s="128">
        <v>14245</v>
      </c>
      <c r="L48" s="128">
        <v>14245</v>
      </c>
      <c r="M48" s="95"/>
      <c r="O48" s="86" t="str">
        <f t="shared" si="5"/>
        <v>422</v>
      </c>
      <c r="P48" s="86" t="str">
        <f t="shared" si="6"/>
        <v>42</v>
      </c>
      <c r="Q48" s="86" t="str">
        <f t="shared" si="7"/>
        <v>11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11</v>
      </c>
      <c r="D49" s="91" t="str">
        <f t="shared" si="1"/>
        <v>Opći prihodi i primici</v>
      </c>
      <c r="E49" s="96">
        <v>4225</v>
      </c>
      <c r="F49" s="91" t="str">
        <f t="shared" si="2"/>
        <v>Instrumenti, uređaji i strojevi</v>
      </c>
      <c r="G49" s="129" t="s">
        <v>673</v>
      </c>
      <c r="H49" s="91" t="str">
        <f t="shared" si="3"/>
        <v>PROGRAMSKO FINANCIRANJE JAVNIH VISOKIH UČILIŠTA</v>
      </c>
      <c r="I49" s="91" t="str">
        <f t="shared" si="4"/>
        <v>0942</v>
      </c>
      <c r="J49" s="128">
        <v>1209</v>
      </c>
      <c r="K49" s="128">
        <v>1209</v>
      </c>
      <c r="L49" s="128">
        <v>1209</v>
      </c>
      <c r="M49" s="95"/>
      <c r="O49" s="86" t="str">
        <f t="shared" si="5"/>
        <v>422</v>
      </c>
      <c r="P49" s="86" t="str">
        <f t="shared" si="6"/>
        <v>42</v>
      </c>
      <c r="Q49" s="86" t="str">
        <f t="shared" si="7"/>
        <v>11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11</v>
      </c>
      <c r="D50" s="91" t="str">
        <f t="shared" si="1"/>
        <v>Opći prihodi i primici</v>
      </c>
      <c r="E50" s="96">
        <v>4227</v>
      </c>
      <c r="F50" s="91" t="str">
        <f t="shared" si="2"/>
        <v>Uređaji, strojevi i oprema za ostale namjene</v>
      </c>
      <c r="G50" s="129" t="s">
        <v>673</v>
      </c>
      <c r="H50" s="91" t="str">
        <f t="shared" si="3"/>
        <v>PROGRAMSKO FINANCIRANJE JAVNIH VISOKIH UČILIŠTA</v>
      </c>
      <c r="I50" s="91" t="str">
        <f t="shared" si="4"/>
        <v>0942</v>
      </c>
      <c r="J50" s="128">
        <v>1647</v>
      </c>
      <c r="K50" s="128">
        <v>1647</v>
      </c>
      <c r="L50" s="128">
        <v>1647</v>
      </c>
      <c r="M50" s="95"/>
      <c r="O50" s="86" t="str">
        <f t="shared" si="5"/>
        <v>422</v>
      </c>
      <c r="P50" s="86" t="str">
        <f t="shared" si="6"/>
        <v>42</v>
      </c>
      <c r="Q50" s="86" t="str">
        <f t="shared" si="7"/>
        <v>11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11</v>
      </c>
      <c r="D51" s="91" t="str">
        <f t="shared" si="1"/>
        <v>Opći prihodi i primici</v>
      </c>
      <c r="E51" s="96">
        <v>4241</v>
      </c>
      <c r="F51" s="91" t="str">
        <f t="shared" si="2"/>
        <v>Knjige</v>
      </c>
      <c r="G51" s="129" t="s">
        <v>673</v>
      </c>
      <c r="H51" s="91" t="str">
        <f t="shared" si="3"/>
        <v>PROGRAMSKO FINANCIRANJE JAVNIH VISOKIH UČILIŠTA</v>
      </c>
      <c r="I51" s="91" t="str">
        <f t="shared" si="4"/>
        <v>0942</v>
      </c>
      <c r="J51" s="128">
        <v>3235</v>
      </c>
      <c r="K51" s="128">
        <v>3235</v>
      </c>
      <c r="L51" s="128">
        <v>3235</v>
      </c>
      <c r="M51" s="95"/>
      <c r="O51" s="86" t="str">
        <f t="shared" si="5"/>
        <v>424</v>
      </c>
      <c r="P51" s="86" t="str">
        <f t="shared" si="6"/>
        <v>42</v>
      </c>
      <c r="Q51" s="86" t="str">
        <f t="shared" si="7"/>
        <v>11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11</v>
      </c>
      <c r="D52" s="91" t="str">
        <f t="shared" si="1"/>
        <v>Opći prihodi i primici</v>
      </c>
      <c r="E52" s="96">
        <v>4262</v>
      </c>
      <c r="F52" s="91" t="str">
        <f t="shared" si="2"/>
        <v>Ulaganja u računalne programe</v>
      </c>
      <c r="G52" s="129" t="s">
        <v>673</v>
      </c>
      <c r="H52" s="91" t="str">
        <f t="shared" si="3"/>
        <v>PROGRAMSKO FINANCIRANJE JAVNIH VISOKIH UČILIŠTA</v>
      </c>
      <c r="I52" s="91" t="str">
        <f t="shared" si="4"/>
        <v>0942</v>
      </c>
      <c r="J52" s="128">
        <v>1651</v>
      </c>
      <c r="K52" s="128">
        <v>1651</v>
      </c>
      <c r="L52" s="128">
        <v>1651</v>
      </c>
      <c r="M52" s="95"/>
      <c r="O52" s="86" t="str">
        <f t="shared" si="5"/>
        <v>426</v>
      </c>
      <c r="P52" s="86" t="str">
        <f t="shared" si="6"/>
        <v>42</v>
      </c>
      <c r="Q52" s="86" t="str">
        <f t="shared" si="7"/>
        <v>11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11</v>
      </c>
      <c r="D53" s="91" t="str">
        <f t="shared" si="1"/>
        <v>Opći prihodi i primici</v>
      </c>
      <c r="E53" s="96">
        <v>4312</v>
      </c>
      <c r="F53" s="91" t="str">
        <f t="shared" si="2"/>
        <v>Pohranjene knjige, umjetnička djela i slične vrijednosti</v>
      </c>
      <c r="G53" s="129" t="s">
        <v>673</v>
      </c>
      <c r="H53" s="91" t="str">
        <f t="shared" si="3"/>
        <v>PROGRAMSKO FINANCIRANJE JAVNIH VISOKIH UČILIŠTA</v>
      </c>
      <c r="I53" s="91" t="str">
        <f t="shared" si="4"/>
        <v>0942</v>
      </c>
      <c r="J53" s="128">
        <v>110</v>
      </c>
      <c r="K53" s="128">
        <v>110</v>
      </c>
      <c r="L53" s="128">
        <v>110</v>
      </c>
      <c r="M53" s="95"/>
      <c r="O53" s="86" t="str">
        <f t="shared" si="5"/>
        <v>431</v>
      </c>
      <c r="P53" s="86" t="str">
        <f t="shared" si="6"/>
        <v>43</v>
      </c>
      <c r="Q53" s="86" t="str">
        <f t="shared" si="7"/>
        <v>11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11</v>
      </c>
      <c r="D54" s="91" t="str">
        <f t="shared" si="1"/>
        <v>Opći prihodi i primici</v>
      </c>
      <c r="E54" s="96">
        <v>4511</v>
      </c>
      <c r="F54" s="91" t="str">
        <f t="shared" si="2"/>
        <v>Dodatna ulaganja na građevinskim objektima</v>
      </c>
      <c r="G54" s="129" t="s">
        <v>673</v>
      </c>
      <c r="H54" s="91" t="str">
        <f t="shared" si="3"/>
        <v>PROGRAMSKO FINANCIRANJE JAVNIH VISOKIH UČILIŠTA</v>
      </c>
      <c r="I54" s="91" t="str">
        <f t="shared" si="4"/>
        <v>0942</v>
      </c>
      <c r="J54" s="128">
        <v>5479</v>
      </c>
      <c r="K54" s="128">
        <v>5479</v>
      </c>
      <c r="L54" s="128">
        <v>5479</v>
      </c>
      <c r="M54" s="95"/>
      <c r="O54" s="86" t="str">
        <f t="shared" si="5"/>
        <v>451</v>
      </c>
      <c r="P54" s="86" t="str">
        <f t="shared" si="6"/>
        <v>45</v>
      </c>
      <c r="Q54" s="86" t="str">
        <f t="shared" si="7"/>
        <v>11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3111</v>
      </c>
      <c r="F55" s="91" t="str">
        <f t="shared" si="2"/>
        <v>Plaće za redovan rad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354">
        <v>88924</v>
      </c>
      <c r="K55" s="355">
        <v>90006</v>
      </c>
      <c r="L55" s="356">
        <v>90506</v>
      </c>
      <c r="M55" s="95"/>
      <c r="O55" s="86" t="str">
        <f t="shared" si="5"/>
        <v>311</v>
      </c>
      <c r="P55" s="86" t="str">
        <f t="shared" si="6"/>
        <v>31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3121</v>
      </c>
      <c r="F56" s="91" t="str">
        <f t="shared" si="2"/>
        <v>Ostali rashodi za zaposlene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354">
        <v>69016</v>
      </c>
      <c r="K56" s="355">
        <v>70176</v>
      </c>
      <c r="L56" s="356">
        <v>70176</v>
      </c>
      <c r="M56" s="95"/>
      <c r="O56" s="86" t="str">
        <f t="shared" si="5"/>
        <v>312</v>
      </c>
      <c r="P56" s="86" t="str">
        <f t="shared" si="6"/>
        <v>31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3132</v>
      </c>
      <c r="F57" s="91" t="str">
        <f t="shared" si="2"/>
        <v>Doprinosi za obvezno zdravstveno osiguranje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354">
        <v>14042</v>
      </c>
      <c r="K57" s="355">
        <v>14234</v>
      </c>
      <c r="L57" s="356">
        <v>14734</v>
      </c>
      <c r="M57" s="95"/>
      <c r="O57" s="86" t="str">
        <f t="shared" si="5"/>
        <v>313</v>
      </c>
      <c r="P57" s="86" t="str">
        <f t="shared" si="6"/>
        <v>31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3211</v>
      </c>
      <c r="F58" s="91" t="str">
        <f t="shared" si="2"/>
        <v>Službena putovanja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354">
        <v>20581</v>
      </c>
      <c r="K58" s="355">
        <v>20700</v>
      </c>
      <c r="L58" s="356">
        <v>21700</v>
      </c>
      <c r="M58" s="95"/>
      <c r="O58" s="86" t="str">
        <f t="shared" si="5"/>
        <v>321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3212</v>
      </c>
      <c r="F59" s="91" t="str">
        <f t="shared" si="2"/>
        <v>Naknade za prijevoz, za rad na terenu i odvojeni život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354">
        <v>942</v>
      </c>
      <c r="K59" s="355">
        <v>960</v>
      </c>
      <c r="L59" s="356">
        <v>970</v>
      </c>
      <c r="M59" s="95"/>
      <c r="O59" s="86" t="str">
        <f t="shared" si="5"/>
        <v>321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3213</v>
      </c>
      <c r="F60" s="91" t="str">
        <f t="shared" si="2"/>
        <v>Stručno usavršavanje zaposlenika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354">
        <v>1729</v>
      </c>
      <c r="K60" s="355">
        <v>1740</v>
      </c>
      <c r="L60" s="356">
        <v>1750</v>
      </c>
      <c r="M60" s="95"/>
      <c r="O60" s="86" t="str">
        <f t="shared" si="5"/>
        <v>321</v>
      </c>
      <c r="P60" s="86" t="str">
        <f t="shared" si="6"/>
        <v>32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3221</v>
      </c>
      <c r="F61" s="91" t="str">
        <f t="shared" si="2"/>
        <v>Uredski materijal i ostali materijalni rashodi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354">
        <v>5609</v>
      </c>
      <c r="K61" s="355">
        <v>5700</v>
      </c>
      <c r="L61" s="356">
        <v>5800</v>
      </c>
      <c r="M61" s="95"/>
      <c r="O61" s="86" t="str">
        <f t="shared" si="5"/>
        <v>322</v>
      </c>
      <c r="P61" s="86" t="str">
        <f t="shared" si="6"/>
        <v>32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3223</v>
      </c>
      <c r="F62" s="91" t="str">
        <f t="shared" si="2"/>
        <v>Energija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2256</v>
      </c>
      <c r="K62" s="128">
        <v>2300</v>
      </c>
      <c r="L62" s="128">
        <v>2500</v>
      </c>
      <c r="M62" s="95"/>
      <c r="O62" s="86" t="str">
        <f t="shared" si="5"/>
        <v>322</v>
      </c>
      <c r="P62" s="86" t="str">
        <f t="shared" si="6"/>
        <v>32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3224</v>
      </c>
      <c r="F63" s="91" t="str">
        <f t="shared" si="2"/>
        <v>Materijal i dijelovi za tekuće i investicijsko održavanje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929</v>
      </c>
      <c r="K63" s="128">
        <v>935</v>
      </c>
      <c r="L63" s="128">
        <v>940</v>
      </c>
      <c r="M63" s="95"/>
      <c r="O63" s="86" t="str">
        <f t="shared" si="5"/>
        <v>322</v>
      </c>
      <c r="P63" s="86" t="str">
        <f t="shared" si="6"/>
        <v>32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31</v>
      </c>
      <c r="D64" s="91" t="str">
        <f t="shared" si="1"/>
        <v>Vlastiti prihodi</v>
      </c>
      <c r="E64" s="96">
        <v>3225</v>
      </c>
      <c r="F64" s="91" t="str">
        <f t="shared" si="2"/>
        <v>Sitni inventar i auto gume</v>
      </c>
      <c r="G64" s="129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106</v>
      </c>
      <c r="K64" s="128">
        <v>115</v>
      </c>
      <c r="L64" s="128">
        <v>120</v>
      </c>
      <c r="M64" s="95"/>
      <c r="O64" s="86" t="str">
        <f t="shared" si="5"/>
        <v>322</v>
      </c>
      <c r="P64" s="86" t="str">
        <f t="shared" si="6"/>
        <v>32</v>
      </c>
      <c r="Q64" s="86" t="str">
        <f t="shared" si="7"/>
        <v>31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31</v>
      </c>
      <c r="D65" s="91" t="str">
        <f t="shared" si="1"/>
        <v>Vlastiti prihodi</v>
      </c>
      <c r="E65" s="96">
        <v>3227</v>
      </c>
      <c r="F65" s="91" t="str">
        <f t="shared" si="2"/>
        <v>Službena, radna i zaštitna odjeća i obuća</v>
      </c>
      <c r="G65" s="129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531</v>
      </c>
      <c r="K65" s="128">
        <v>540</v>
      </c>
      <c r="L65" s="128">
        <v>550</v>
      </c>
      <c r="M65" s="95"/>
      <c r="O65" s="86" t="str">
        <f t="shared" si="5"/>
        <v>322</v>
      </c>
      <c r="P65" s="86" t="str">
        <f t="shared" si="6"/>
        <v>32</v>
      </c>
      <c r="Q65" s="86" t="str">
        <f t="shared" si="7"/>
        <v>31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31</v>
      </c>
      <c r="D66" s="91" t="str">
        <f t="shared" si="1"/>
        <v>Vlastiti prihodi</v>
      </c>
      <c r="E66" s="96">
        <v>3232</v>
      </c>
      <c r="F66" s="91" t="str">
        <f t="shared" si="2"/>
        <v>Usluge tekućeg i investicijskog održavanja</v>
      </c>
      <c r="G66" s="129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128">
        <v>597</v>
      </c>
      <c r="K66" s="128">
        <v>600</v>
      </c>
      <c r="L66" s="128">
        <v>610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31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31</v>
      </c>
      <c r="D67" s="91" t="str">
        <f t="shared" ref="D67:D130" si="13">IFERROR(VLOOKUP(C67,$S$6:$T$24,2,FALSE),"")</f>
        <v>Vlastiti prihodi</v>
      </c>
      <c r="E67" s="96">
        <v>3234</v>
      </c>
      <c r="F67" s="91" t="str">
        <f t="shared" si="2"/>
        <v>Komunalne usluge</v>
      </c>
      <c r="G67" s="129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128">
        <v>265</v>
      </c>
      <c r="K67" s="128">
        <v>280</v>
      </c>
      <c r="L67" s="128">
        <v>290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31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31</v>
      </c>
      <c r="D68" s="91" t="str">
        <f t="shared" si="13"/>
        <v>Vlastiti prihodi</v>
      </c>
      <c r="E68" s="96">
        <v>3236</v>
      </c>
      <c r="F68" s="91" t="str">
        <f t="shared" ref="F68:F131" si="14">IFERROR(VLOOKUP(E68,$V$5:$X$129,2,FALSE),"")</f>
        <v>Zdravstvene i veterinarske usluge</v>
      </c>
      <c r="G68" s="129" t="s">
        <v>177</v>
      </c>
      <c r="H68" s="91" t="str">
        <f t="shared" ref="H68:H131" si="15">IFERROR(VLOOKUP(G68,$AB$6:$AC$327,2,FALSE),"")</f>
        <v>REDOVNA DJELATNOST SVEUČILIŠTA U OSIJEKU (IZ EVIDENCIJSKIH PRIHODA)</v>
      </c>
      <c r="I68" s="91" t="str">
        <f t="shared" ref="I68:I131" si="16">IFERROR(VLOOKUP(G68,$AB$6:$AF$327,3,FALSE),"")</f>
        <v>0942</v>
      </c>
      <c r="J68" s="128">
        <v>265</v>
      </c>
      <c r="K68" s="128">
        <v>280</v>
      </c>
      <c r="L68" s="128">
        <v>280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31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31</v>
      </c>
      <c r="D69" s="91" t="str">
        <f t="shared" si="13"/>
        <v>Vlastiti prihodi</v>
      </c>
      <c r="E69" s="96">
        <v>3237</v>
      </c>
      <c r="F69" s="91" t="str">
        <f t="shared" si="14"/>
        <v>Intelektualne i osobne usluge</v>
      </c>
      <c r="G69" s="129" t="s">
        <v>177</v>
      </c>
      <c r="H69" s="91" t="str">
        <f t="shared" si="15"/>
        <v>REDOVNA DJELATNOST SVEUČILIŠTA U OSIJEKU (IZ EVIDENCIJSKIH PRIHODA)</v>
      </c>
      <c r="I69" s="91" t="str">
        <f t="shared" si="16"/>
        <v>0942</v>
      </c>
      <c r="J69" s="128">
        <v>10618</v>
      </c>
      <c r="K69" s="128">
        <v>10700</v>
      </c>
      <c r="L69" s="128">
        <v>10700</v>
      </c>
      <c r="M69" s="95"/>
      <c r="O69" s="86" t="str">
        <f t="shared" si="17"/>
        <v>323</v>
      </c>
      <c r="P69" s="86" t="str">
        <f t="shared" si="18"/>
        <v>32</v>
      </c>
      <c r="Q69" s="86" t="str">
        <f t="shared" si="19"/>
        <v>31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31</v>
      </c>
      <c r="D70" s="91" t="str">
        <f t="shared" si="13"/>
        <v>Vlastiti prihodi</v>
      </c>
      <c r="E70" s="96">
        <v>3238</v>
      </c>
      <c r="F70" s="91" t="str">
        <f t="shared" si="14"/>
        <v>Računalne usluge</v>
      </c>
      <c r="G70" s="129" t="s">
        <v>177</v>
      </c>
      <c r="H70" s="91" t="str">
        <f t="shared" si="15"/>
        <v>REDOVNA DJELATNOST SVEUČILIŠTA U OSIJEKU (IZ EVIDENCIJSKIH PRIHODA)</v>
      </c>
      <c r="I70" s="91" t="str">
        <f t="shared" si="16"/>
        <v>0942</v>
      </c>
      <c r="J70" s="128">
        <v>186</v>
      </c>
      <c r="K70" s="128">
        <v>200</v>
      </c>
      <c r="L70" s="128">
        <v>200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31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31</v>
      </c>
      <c r="D71" s="91" t="str">
        <f t="shared" si="13"/>
        <v>Vlastiti prihodi</v>
      </c>
      <c r="E71" s="96">
        <v>3239</v>
      </c>
      <c r="F71" s="91" t="str">
        <f t="shared" si="14"/>
        <v>Ostale usluge</v>
      </c>
      <c r="G71" s="129" t="s">
        <v>177</v>
      </c>
      <c r="H71" s="91" t="str">
        <f t="shared" si="15"/>
        <v>REDOVNA DJELATNOST SVEUČILIŠTA U OSIJEKU (IZ EVIDENCIJSKIH PRIHODA)</v>
      </c>
      <c r="I71" s="91" t="str">
        <f t="shared" si="16"/>
        <v>0942</v>
      </c>
      <c r="J71" s="128">
        <v>531</v>
      </c>
      <c r="K71" s="128">
        <v>540</v>
      </c>
      <c r="L71" s="128">
        <v>550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31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31</v>
      </c>
      <c r="D72" s="91" t="str">
        <f t="shared" si="13"/>
        <v>Vlastiti prihodi</v>
      </c>
      <c r="E72" s="96">
        <v>3241</v>
      </c>
      <c r="F72" s="91" t="str">
        <f t="shared" si="14"/>
        <v>Naknade troškova osobama izvan radnog odnosa</v>
      </c>
      <c r="G72" s="129" t="s">
        <v>177</v>
      </c>
      <c r="H72" s="91" t="str">
        <f t="shared" si="15"/>
        <v>REDOVNA DJELATNOST SVEUČILIŠTA U OSIJEKU (IZ EVIDENCIJSKIH PRIHODA)</v>
      </c>
      <c r="I72" s="91" t="str">
        <f t="shared" si="16"/>
        <v>0942</v>
      </c>
      <c r="J72" s="128">
        <v>398</v>
      </c>
      <c r="K72" s="128">
        <v>400</v>
      </c>
      <c r="L72" s="128">
        <v>400</v>
      </c>
      <c r="M72" s="95"/>
      <c r="O72" s="86" t="str">
        <f t="shared" si="17"/>
        <v>324</v>
      </c>
      <c r="P72" s="86" t="str">
        <f t="shared" si="18"/>
        <v>32</v>
      </c>
      <c r="Q72" s="86" t="str">
        <f t="shared" si="19"/>
        <v>31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31</v>
      </c>
      <c r="D73" s="91" t="str">
        <f t="shared" si="13"/>
        <v>Vlastiti prihodi</v>
      </c>
      <c r="E73" s="96">
        <v>3292</v>
      </c>
      <c r="F73" s="91" t="str">
        <f t="shared" si="14"/>
        <v>Premije osiguranja</v>
      </c>
      <c r="G73" s="129" t="s">
        <v>177</v>
      </c>
      <c r="H73" s="91" t="str">
        <f t="shared" si="15"/>
        <v>REDOVNA DJELATNOST SVEUČILIŠTA U OSIJEKU (IZ EVIDENCIJSKIH PRIHODA)</v>
      </c>
      <c r="I73" s="91" t="str">
        <f t="shared" si="16"/>
        <v>0942</v>
      </c>
      <c r="J73" s="128">
        <v>265</v>
      </c>
      <c r="K73" s="128">
        <v>270</v>
      </c>
      <c r="L73" s="128">
        <v>280</v>
      </c>
      <c r="M73" s="95"/>
      <c r="O73" s="86" t="str">
        <f t="shared" si="17"/>
        <v>329</v>
      </c>
      <c r="P73" s="86" t="str">
        <f t="shared" si="18"/>
        <v>32</v>
      </c>
      <c r="Q73" s="86" t="str">
        <f t="shared" si="19"/>
        <v>31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31</v>
      </c>
      <c r="D74" s="91" t="str">
        <f t="shared" si="13"/>
        <v>Vlastiti prihodi</v>
      </c>
      <c r="E74" s="96">
        <v>3293</v>
      </c>
      <c r="F74" s="91" t="str">
        <f t="shared" si="14"/>
        <v>Reprezentacija</v>
      </c>
      <c r="G74" s="129" t="s">
        <v>177</v>
      </c>
      <c r="H74" s="91" t="str">
        <f t="shared" si="15"/>
        <v>REDOVNA DJELATNOST SVEUČILIŠTA U OSIJEKU (IZ EVIDENCIJSKIH PRIHODA)</v>
      </c>
      <c r="I74" s="91" t="str">
        <f t="shared" si="16"/>
        <v>0942</v>
      </c>
      <c r="J74" s="128">
        <v>2037</v>
      </c>
      <c r="K74" s="128">
        <v>2050</v>
      </c>
      <c r="L74" s="128">
        <v>2153</v>
      </c>
      <c r="M74" s="95"/>
      <c r="O74" s="86" t="str">
        <f t="shared" si="17"/>
        <v>329</v>
      </c>
      <c r="P74" s="86" t="str">
        <f t="shared" si="18"/>
        <v>32</v>
      </c>
      <c r="Q74" s="86" t="str">
        <f t="shared" si="19"/>
        <v>31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31</v>
      </c>
      <c r="D75" s="91" t="str">
        <f t="shared" si="13"/>
        <v>Vlastiti prihodi</v>
      </c>
      <c r="E75" s="96">
        <v>3294</v>
      </c>
      <c r="F75" s="91" t="str">
        <f t="shared" si="14"/>
        <v>Članarine i norme</v>
      </c>
      <c r="G75" s="129" t="s">
        <v>177</v>
      </c>
      <c r="H75" s="91" t="str">
        <f t="shared" si="15"/>
        <v>REDOVNA DJELATNOST SVEUČILIŠTA U OSIJEKU (IZ EVIDENCIJSKIH PRIHODA)</v>
      </c>
      <c r="I75" s="91" t="str">
        <f t="shared" si="16"/>
        <v>0942</v>
      </c>
      <c r="J75" s="128">
        <v>295</v>
      </c>
      <c r="K75" s="128">
        <v>295</v>
      </c>
      <c r="L75" s="128">
        <v>295</v>
      </c>
      <c r="M75" s="95"/>
      <c r="O75" s="86" t="str">
        <f t="shared" si="17"/>
        <v>329</v>
      </c>
      <c r="P75" s="86" t="str">
        <f t="shared" si="18"/>
        <v>32</v>
      </c>
      <c r="Q75" s="86" t="str">
        <f t="shared" si="19"/>
        <v>31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31</v>
      </c>
      <c r="D76" s="91" t="str">
        <f t="shared" si="13"/>
        <v>Vlastiti prihodi</v>
      </c>
      <c r="E76" s="96">
        <v>3295</v>
      </c>
      <c r="F76" s="91" t="str">
        <f t="shared" si="14"/>
        <v>Pristojbe i naknade</v>
      </c>
      <c r="G76" s="129" t="s">
        <v>177</v>
      </c>
      <c r="H76" s="91" t="str">
        <f t="shared" si="15"/>
        <v>REDOVNA DJELATNOST SVEUČILIŠTA U OSIJEKU (IZ EVIDENCIJSKIH PRIHODA)</v>
      </c>
      <c r="I76" s="91" t="str">
        <f t="shared" si="16"/>
        <v>0942</v>
      </c>
      <c r="J76" s="128">
        <v>265</v>
      </c>
      <c r="K76" s="128">
        <v>270</v>
      </c>
      <c r="L76" s="128">
        <v>270</v>
      </c>
      <c r="M76" s="95"/>
      <c r="O76" s="86" t="str">
        <f t="shared" si="17"/>
        <v>329</v>
      </c>
      <c r="P76" s="86" t="str">
        <f t="shared" si="18"/>
        <v>32</v>
      </c>
      <c r="Q76" s="86" t="str">
        <f t="shared" si="19"/>
        <v>31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31</v>
      </c>
      <c r="D77" s="91" t="str">
        <f t="shared" si="13"/>
        <v>Vlastiti prihodi</v>
      </c>
      <c r="E77" s="96">
        <v>3299</v>
      </c>
      <c r="F77" s="91" t="str">
        <f t="shared" si="14"/>
        <v>Ostali nespomenuti rashodi poslovanja</v>
      </c>
      <c r="G77" s="129" t="s">
        <v>177</v>
      </c>
      <c r="H77" s="91" t="str">
        <f t="shared" si="15"/>
        <v>REDOVNA DJELATNOST SVEUČILIŠTA U OSIJEKU (IZ EVIDENCIJSKIH PRIHODA)</v>
      </c>
      <c r="I77" s="91" t="str">
        <f t="shared" si="16"/>
        <v>0942</v>
      </c>
      <c r="J77" s="128">
        <v>2496</v>
      </c>
      <c r="K77" s="128">
        <v>2512</v>
      </c>
      <c r="L77" s="128">
        <v>2514</v>
      </c>
      <c r="M77" s="95"/>
      <c r="O77" s="86" t="str">
        <f t="shared" si="17"/>
        <v>329</v>
      </c>
      <c r="P77" s="86" t="str">
        <f t="shared" si="18"/>
        <v>32</v>
      </c>
      <c r="Q77" s="86" t="str">
        <f t="shared" si="19"/>
        <v>31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31</v>
      </c>
      <c r="D78" s="91" t="str">
        <f t="shared" si="13"/>
        <v>Vlastiti prihodi</v>
      </c>
      <c r="E78" s="96">
        <v>3431</v>
      </c>
      <c r="F78" s="91" t="str">
        <f t="shared" si="14"/>
        <v>Bankarske usluge i usluge platnog prometa</v>
      </c>
      <c r="G78" s="129" t="s">
        <v>177</v>
      </c>
      <c r="H78" s="91" t="str">
        <f t="shared" si="15"/>
        <v>REDOVNA DJELATNOST SVEUČILIŠTA U OSIJEKU (IZ EVIDENCIJSKIH PRIHODA)</v>
      </c>
      <c r="I78" s="91" t="str">
        <f t="shared" si="16"/>
        <v>0942</v>
      </c>
      <c r="J78" s="128">
        <v>199</v>
      </c>
      <c r="K78" s="128">
        <v>205</v>
      </c>
      <c r="L78" s="128">
        <v>217</v>
      </c>
      <c r="M78" s="95"/>
      <c r="O78" s="86" t="str">
        <f t="shared" si="17"/>
        <v>343</v>
      </c>
      <c r="P78" s="86" t="str">
        <f t="shared" si="18"/>
        <v>34</v>
      </c>
      <c r="Q78" s="86" t="str">
        <f t="shared" si="19"/>
        <v>31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31</v>
      </c>
      <c r="D79" s="91" t="str">
        <f t="shared" si="13"/>
        <v>Vlastiti prihodi</v>
      </c>
      <c r="E79" s="96">
        <v>3811</v>
      </c>
      <c r="F79" s="91" t="str">
        <f t="shared" si="14"/>
        <v>Tekuće donacije u novcu</v>
      </c>
      <c r="G79" s="129" t="s">
        <v>177</v>
      </c>
      <c r="H79" s="91" t="str">
        <f t="shared" si="15"/>
        <v>REDOVNA DJELATNOST SVEUČILIŠTA U OSIJEKU (IZ EVIDENCIJSKIH PRIHODA)</v>
      </c>
      <c r="I79" s="91" t="str">
        <f t="shared" si="16"/>
        <v>0942</v>
      </c>
      <c r="J79" s="128">
        <v>7963</v>
      </c>
      <c r="K79" s="128">
        <v>8202</v>
      </c>
      <c r="L79" s="128">
        <v>8202</v>
      </c>
      <c r="M79" s="95"/>
      <c r="O79" s="86" t="str">
        <f t="shared" si="17"/>
        <v>381</v>
      </c>
      <c r="P79" s="86" t="str">
        <f t="shared" si="18"/>
        <v>38</v>
      </c>
      <c r="Q79" s="86" t="str">
        <f t="shared" si="19"/>
        <v>31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31</v>
      </c>
      <c r="D80" s="91" t="str">
        <f t="shared" si="13"/>
        <v>Vlastiti prihodi</v>
      </c>
      <c r="E80" s="96">
        <v>4221</v>
      </c>
      <c r="F80" s="91" t="str">
        <f t="shared" si="14"/>
        <v>Uredska oprema i namještaj</v>
      </c>
      <c r="G80" s="129" t="s">
        <v>177</v>
      </c>
      <c r="H80" s="91" t="str">
        <f t="shared" si="15"/>
        <v>REDOVNA DJELATNOST SVEUČILIŠTA U OSIJEKU (IZ EVIDENCIJSKIH PRIHODA)</v>
      </c>
      <c r="I80" s="91" t="str">
        <f t="shared" si="16"/>
        <v>0942</v>
      </c>
      <c r="J80" s="128">
        <v>2654</v>
      </c>
      <c r="K80" s="128">
        <v>2700</v>
      </c>
      <c r="L80" s="128">
        <v>2700</v>
      </c>
      <c r="M80" s="95"/>
      <c r="O80" s="86" t="str">
        <f t="shared" si="17"/>
        <v>422</v>
      </c>
      <c r="P80" s="86" t="str">
        <f t="shared" si="18"/>
        <v>42</v>
      </c>
      <c r="Q80" s="86" t="str">
        <f t="shared" si="19"/>
        <v>31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31</v>
      </c>
      <c r="D81" s="91" t="str">
        <f t="shared" si="13"/>
        <v>Vlastiti prihodi</v>
      </c>
      <c r="E81" s="96">
        <v>4224</v>
      </c>
      <c r="F81" s="91" t="str">
        <f t="shared" si="14"/>
        <v>Medicinska i laboratorijska oprema</v>
      </c>
      <c r="G81" s="129" t="s">
        <v>177</v>
      </c>
      <c r="H81" s="91" t="str">
        <f t="shared" si="15"/>
        <v>REDOVNA DJELATNOST SVEUČILIŠTA U OSIJEKU (IZ EVIDENCIJSKIH PRIHODA)</v>
      </c>
      <c r="I81" s="91" t="str">
        <f t="shared" si="16"/>
        <v>0942</v>
      </c>
      <c r="J81" s="128">
        <v>34190</v>
      </c>
      <c r="K81" s="128">
        <v>11000</v>
      </c>
      <c r="L81" s="128">
        <v>11000</v>
      </c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31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31</v>
      </c>
      <c r="D82" s="91" t="str">
        <f t="shared" si="13"/>
        <v>Vlastiti prihodi</v>
      </c>
      <c r="E82" s="96">
        <v>4225</v>
      </c>
      <c r="F82" s="91" t="str">
        <f t="shared" si="14"/>
        <v>Instrumenti, uređaji i strojevi</v>
      </c>
      <c r="G82" s="129" t="s">
        <v>177</v>
      </c>
      <c r="H82" s="91" t="str">
        <f t="shared" si="15"/>
        <v>REDOVNA DJELATNOST SVEUČILIŠTA U OSIJEKU (IZ EVIDENCIJSKIH PRIHODA)</v>
      </c>
      <c r="I82" s="91" t="str">
        <f t="shared" si="16"/>
        <v>0942</v>
      </c>
      <c r="J82" s="128">
        <v>2000</v>
      </c>
      <c r="K82" s="128">
        <v>2000</v>
      </c>
      <c r="L82" s="128">
        <v>2000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31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31</v>
      </c>
      <c r="D83" s="91" t="str">
        <f t="shared" si="13"/>
        <v>Vlastiti prihodi</v>
      </c>
      <c r="E83" s="96">
        <v>4241</v>
      </c>
      <c r="F83" s="91" t="str">
        <f t="shared" si="14"/>
        <v>Knjige</v>
      </c>
      <c r="G83" s="129" t="s">
        <v>177</v>
      </c>
      <c r="H83" s="91" t="str">
        <f t="shared" si="15"/>
        <v>REDOVNA DJELATNOST SVEUČILIŠTA U OSIJEKU (IZ EVIDENCIJSKIH PRIHODA)</v>
      </c>
      <c r="I83" s="91" t="str">
        <f t="shared" si="16"/>
        <v>0942</v>
      </c>
      <c r="J83" s="128">
        <v>40</v>
      </c>
      <c r="K83" s="128">
        <v>50</v>
      </c>
      <c r="L83" s="128">
        <v>60</v>
      </c>
      <c r="M83" s="95"/>
      <c r="O83" s="86" t="str">
        <f t="shared" si="17"/>
        <v>424</v>
      </c>
      <c r="P83" s="86" t="str">
        <f t="shared" si="18"/>
        <v>42</v>
      </c>
      <c r="Q83" s="86" t="str">
        <f t="shared" si="19"/>
        <v>31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3121</v>
      </c>
      <c r="F84" s="91" t="str">
        <f t="shared" si="14"/>
        <v>Ostali rashodi za zaposlene</v>
      </c>
      <c r="G84" s="129" t="s">
        <v>177</v>
      </c>
      <c r="H84" s="91" t="str">
        <f t="shared" si="15"/>
        <v>REDOVNA DJELATNOST SVEUČILIŠTA U OSIJEKU (IZ EVIDENCIJSKIH PRIHODA)</v>
      </c>
      <c r="I84" s="91" t="str">
        <f t="shared" si="16"/>
        <v>0942</v>
      </c>
      <c r="J84" s="128">
        <v>35252</v>
      </c>
      <c r="K84" s="128">
        <v>36179</v>
      </c>
      <c r="L84" s="128">
        <v>36248</v>
      </c>
      <c r="M84" s="95"/>
      <c r="O84" s="86" t="str">
        <f t="shared" si="17"/>
        <v>312</v>
      </c>
      <c r="P84" s="86" t="str">
        <f t="shared" si="18"/>
        <v>31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3211</v>
      </c>
      <c r="F85" s="91" t="str">
        <f t="shared" si="14"/>
        <v>Službena putovanja</v>
      </c>
      <c r="G85" s="129" t="s">
        <v>177</v>
      </c>
      <c r="H85" s="91" t="str">
        <f t="shared" si="15"/>
        <v>REDOVNA DJELATNOST SVEUČILIŠTA U OSIJEKU (IZ EVIDENCIJSKIH PRIHODA)</v>
      </c>
      <c r="I85" s="91" t="str">
        <f t="shared" si="16"/>
        <v>0942</v>
      </c>
      <c r="J85" s="128">
        <v>12512</v>
      </c>
      <c r="K85" s="128">
        <v>12550</v>
      </c>
      <c r="L85" s="128">
        <v>12564</v>
      </c>
      <c r="M85" s="95"/>
      <c r="O85" s="86" t="str">
        <f t="shared" si="17"/>
        <v>321</v>
      </c>
      <c r="P85" s="86" t="str">
        <f t="shared" si="18"/>
        <v>32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3213</v>
      </c>
      <c r="F86" s="91" t="str">
        <f t="shared" si="14"/>
        <v>Stručno usavršavanje zaposlenika</v>
      </c>
      <c r="G86" s="129" t="s">
        <v>177</v>
      </c>
      <c r="H86" s="91" t="str">
        <f t="shared" si="15"/>
        <v>REDOVNA DJELATNOST SVEUČILIŠTA U OSIJEKU (IZ EVIDENCIJSKIH PRIHODA)</v>
      </c>
      <c r="I86" s="91" t="str">
        <f t="shared" si="16"/>
        <v>0942</v>
      </c>
      <c r="J86" s="128">
        <v>1694</v>
      </c>
      <c r="K86" s="128">
        <v>1706</v>
      </c>
      <c r="L86" s="128">
        <v>1728</v>
      </c>
      <c r="M86" s="95"/>
      <c r="O86" s="86" t="str">
        <f t="shared" si="17"/>
        <v>321</v>
      </c>
      <c r="P86" s="86" t="str">
        <f t="shared" si="18"/>
        <v>32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3221</v>
      </c>
      <c r="F87" s="91" t="str">
        <f t="shared" si="14"/>
        <v>Uredski materijal i ostali materijalni rashodi</v>
      </c>
      <c r="G87" s="129" t="s">
        <v>177</v>
      </c>
      <c r="H87" s="91" t="str">
        <f t="shared" si="15"/>
        <v>REDOVNA DJELATNOST SVEUČILIŠTA U OSIJEKU (IZ EVIDENCIJSKIH PRIHODA)</v>
      </c>
      <c r="I87" s="91" t="str">
        <f t="shared" si="16"/>
        <v>0942</v>
      </c>
      <c r="J87" s="128">
        <v>17980</v>
      </c>
      <c r="K87" s="128">
        <v>18081</v>
      </c>
      <c r="L87" s="128">
        <v>24137</v>
      </c>
      <c r="M87" s="95"/>
      <c r="O87" s="86" t="str">
        <f t="shared" si="17"/>
        <v>322</v>
      </c>
      <c r="P87" s="86" t="str">
        <f t="shared" si="18"/>
        <v>32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3223</v>
      </c>
      <c r="F88" s="91" t="str">
        <f t="shared" si="14"/>
        <v>Energija</v>
      </c>
      <c r="G88" s="129" t="s">
        <v>177</v>
      </c>
      <c r="H88" s="91" t="str">
        <f t="shared" si="15"/>
        <v>REDOVNA DJELATNOST SVEUČILIŠTA U OSIJEKU (IZ EVIDENCIJSKIH PRIHODA)</v>
      </c>
      <c r="I88" s="91" t="str">
        <f t="shared" si="16"/>
        <v>0942</v>
      </c>
      <c r="J88" s="128">
        <v>49460</v>
      </c>
      <c r="K88" s="128">
        <v>49713</v>
      </c>
      <c r="L88" s="128">
        <v>50070</v>
      </c>
      <c r="M88" s="95"/>
      <c r="O88" s="86" t="str">
        <f t="shared" si="17"/>
        <v>322</v>
      </c>
      <c r="P88" s="86" t="str">
        <f t="shared" si="18"/>
        <v>32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3224</v>
      </c>
      <c r="F89" s="91" t="str">
        <f t="shared" si="14"/>
        <v>Materijal i dijelovi za tekuće i investicijsko održavanje</v>
      </c>
      <c r="G89" s="129" t="s">
        <v>177</v>
      </c>
      <c r="H89" s="91" t="str">
        <f t="shared" si="15"/>
        <v>REDOVNA DJELATNOST SVEUČILIŠTA U OSIJEKU (IZ EVIDENCIJSKIH PRIHODA)</v>
      </c>
      <c r="I89" s="91" t="str">
        <f t="shared" si="16"/>
        <v>0942</v>
      </c>
      <c r="J89" s="128">
        <v>4332</v>
      </c>
      <c r="K89" s="128">
        <v>4410</v>
      </c>
      <c r="L89" s="128">
        <v>4437</v>
      </c>
      <c r="M89" s="95"/>
      <c r="O89" s="86" t="str">
        <f t="shared" si="17"/>
        <v>322</v>
      </c>
      <c r="P89" s="86" t="str">
        <f t="shared" si="18"/>
        <v>32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3225</v>
      </c>
      <c r="F90" s="91" t="str">
        <f t="shared" si="14"/>
        <v>Sitni inventar i auto gume</v>
      </c>
      <c r="G90" s="129" t="s">
        <v>177</v>
      </c>
      <c r="H90" s="91" t="str">
        <f t="shared" si="15"/>
        <v>REDOVNA DJELATNOST SVEUČILIŠTA U OSIJEKU (IZ EVIDENCIJSKIH PRIHODA)</v>
      </c>
      <c r="I90" s="91" t="str">
        <f t="shared" si="16"/>
        <v>0942</v>
      </c>
      <c r="J90" s="128">
        <v>1528</v>
      </c>
      <c r="K90" s="128">
        <v>1551</v>
      </c>
      <c r="L90" s="128">
        <v>1565</v>
      </c>
      <c r="M90" s="95"/>
      <c r="O90" s="86" t="str">
        <f t="shared" si="17"/>
        <v>322</v>
      </c>
      <c r="P90" s="86" t="str">
        <f t="shared" si="18"/>
        <v>32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3227</v>
      </c>
      <c r="F91" s="91" t="str">
        <f t="shared" si="14"/>
        <v>Službena, radna i zaštitna odjeća i obuća</v>
      </c>
      <c r="G91" s="129" t="s">
        <v>177</v>
      </c>
      <c r="H91" s="91" t="str">
        <f t="shared" si="15"/>
        <v>REDOVNA DJELATNOST SVEUČILIŠTA U OSIJEKU (IZ EVIDENCIJSKIH PRIHODA)</v>
      </c>
      <c r="I91" s="91" t="str">
        <f t="shared" si="16"/>
        <v>0942</v>
      </c>
      <c r="J91" s="128">
        <v>1062</v>
      </c>
      <c r="K91" s="128">
        <v>1074</v>
      </c>
      <c r="L91" s="128">
        <v>1086</v>
      </c>
      <c r="M91" s="95"/>
      <c r="O91" s="86" t="str">
        <f t="shared" si="17"/>
        <v>322</v>
      </c>
      <c r="P91" s="86" t="str">
        <f t="shared" si="18"/>
        <v>32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43</v>
      </c>
      <c r="D92" s="91" t="str">
        <f t="shared" si="13"/>
        <v>Ostali prihodi za posebne namjene</v>
      </c>
      <c r="E92" s="96">
        <v>3231</v>
      </c>
      <c r="F92" s="91" t="str">
        <f t="shared" si="14"/>
        <v>Usluge telefona, pošte i prijevoza</v>
      </c>
      <c r="G92" s="129" t="s">
        <v>177</v>
      </c>
      <c r="H92" s="91" t="str">
        <f t="shared" si="15"/>
        <v>REDOVNA DJELATNOST SVEUČILIŠTA U OSIJEKU (IZ EVIDENCIJSKIH PRIHODA)</v>
      </c>
      <c r="I92" s="91" t="str">
        <f t="shared" si="16"/>
        <v>0942</v>
      </c>
      <c r="J92" s="128">
        <v>9360</v>
      </c>
      <c r="K92" s="128">
        <v>9424</v>
      </c>
      <c r="L92" s="128">
        <v>9482</v>
      </c>
      <c r="M92" s="95"/>
      <c r="O92" s="86" t="str">
        <f t="shared" si="17"/>
        <v>323</v>
      </c>
      <c r="P92" s="86" t="str">
        <f t="shared" si="18"/>
        <v>32</v>
      </c>
      <c r="Q92" s="86" t="str">
        <f t="shared" si="19"/>
        <v>43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43</v>
      </c>
      <c r="D93" s="91" t="str">
        <f t="shared" si="13"/>
        <v>Ostali prihodi za posebne namjene</v>
      </c>
      <c r="E93" s="96">
        <v>3232</v>
      </c>
      <c r="F93" s="91" t="str">
        <f t="shared" si="14"/>
        <v>Usluge tekućeg i investicijskog održavanja</v>
      </c>
      <c r="G93" s="129" t="s">
        <v>177</v>
      </c>
      <c r="H93" s="91" t="str">
        <f t="shared" si="15"/>
        <v>REDOVNA DJELATNOST SVEUČILIŠTA U OSIJEKU (IZ EVIDENCIJSKIH PRIHODA)</v>
      </c>
      <c r="I93" s="91" t="str">
        <f t="shared" si="16"/>
        <v>0942</v>
      </c>
      <c r="J93" s="128">
        <v>7340</v>
      </c>
      <c r="K93" s="128">
        <v>7399</v>
      </c>
      <c r="L93" s="128">
        <v>7430</v>
      </c>
      <c r="M93" s="95"/>
      <c r="O93" s="86" t="str">
        <f t="shared" si="17"/>
        <v>323</v>
      </c>
      <c r="P93" s="86" t="str">
        <f t="shared" si="18"/>
        <v>32</v>
      </c>
      <c r="Q93" s="86" t="str">
        <f t="shared" si="19"/>
        <v>43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43</v>
      </c>
      <c r="D94" s="91" t="str">
        <f t="shared" si="13"/>
        <v>Ostali prihodi za posebne namjene</v>
      </c>
      <c r="E94" s="96">
        <v>3233</v>
      </c>
      <c r="F94" s="91" t="str">
        <f t="shared" si="14"/>
        <v>Usluge promidžbe i informiranja</v>
      </c>
      <c r="G94" s="129" t="s">
        <v>177</v>
      </c>
      <c r="H94" s="91" t="str">
        <f t="shared" si="15"/>
        <v>REDOVNA DJELATNOST SVEUČILIŠTA U OSIJEKU (IZ EVIDENCIJSKIH PRIHODA)</v>
      </c>
      <c r="I94" s="91" t="str">
        <f t="shared" si="16"/>
        <v>0942</v>
      </c>
      <c r="J94" s="128">
        <v>10651</v>
      </c>
      <c r="K94" s="128">
        <v>10782</v>
      </c>
      <c r="L94" s="128">
        <v>10829</v>
      </c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43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43</v>
      </c>
      <c r="D95" s="91" t="str">
        <f t="shared" si="13"/>
        <v>Ostali prihodi za posebne namjene</v>
      </c>
      <c r="E95" s="96">
        <v>3234</v>
      </c>
      <c r="F95" s="91" t="str">
        <f t="shared" si="14"/>
        <v>Komunalne usluge</v>
      </c>
      <c r="G95" s="129" t="s">
        <v>177</v>
      </c>
      <c r="H95" s="91" t="str">
        <f t="shared" si="15"/>
        <v>REDOVNA DJELATNOST SVEUČILIŠTA U OSIJEKU (IZ EVIDENCIJSKIH PRIHODA)</v>
      </c>
      <c r="I95" s="91" t="str">
        <f t="shared" si="16"/>
        <v>0942</v>
      </c>
      <c r="J95" s="128">
        <v>7037</v>
      </c>
      <c r="K95" s="128">
        <v>7101</v>
      </c>
      <c r="L95" s="128">
        <v>7178</v>
      </c>
      <c r="M95" s="95"/>
      <c r="O95" s="86" t="str">
        <f t="shared" si="17"/>
        <v>323</v>
      </c>
      <c r="P95" s="86" t="str">
        <f t="shared" si="18"/>
        <v>32</v>
      </c>
      <c r="Q95" s="86" t="str">
        <f t="shared" si="19"/>
        <v>43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43</v>
      </c>
      <c r="D96" s="91" t="str">
        <f t="shared" si="13"/>
        <v>Ostali prihodi za posebne namjene</v>
      </c>
      <c r="E96" s="96">
        <v>3235</v>
      </c>
      <c r="F96" s="91" t="str">
        <f t="shared" si="14"/>
        <v>Zakupnine i najamnine</v>
      </c>
      <c r="G96" s="129" t="s">
        <v>177</v>
      </c>
      <c r="H96" s="91" t="str">
        <f t="shared" si="15"/>
        <v>REDOVNA DJELATNOST SVEUČILIŠTA U OSIJEKU (IZ EVIDENCIJSKIH PRIHODA)</v>
      </c>
      <c r="I96" s="91" t="str">
        <f t="shared" si="16"/>
        <v>0942</v>
      </c>
      <c r="J96" s="128">
        <v>6538</v>
      </c>
      <c r="K96" s="128">
        <v>6620</v>
      </c>
      <c r="L96" s="128">
        <v>6658</v>
      </c>
      <c r="M96" s="95"/>
      <c r="O96" s="86" t="str">
        <f t="shared" si="17"/>
        <v>323</v>
      </c>
      <c r="P96" s="86" t="str">
        <f t="shared" si="18"/>
        <v>32</v>
      </c>
      <c r="Q96" s="86" t="str">
        <f t="shared" si="19"/>
        <v>43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43</v>
      </c>
      <c r="D97" s="91" t="str">
        <f t="shared" si="13"/>
        <v>Ostali prihodi za posebne namjene</v>
      </c>
      <c r="E97" s="96">
        <v>3236</v>
      </c>
      <c r="F97" s="91" t="str">
        <f t="shared" si="14"/>
        <v>Zdravstvene i veterinarske usluge</v>
      </c>
      <c r="G97" s="129" t="s">
        <v>177</v>
      </c>
      <c r="H97" s="91" t="str">
        <f t="shared" si="15"/>
        <v>REDOVNA DJELATNOST SVEUČILIŠTA U OSIJEKU (IZ EVIDENCIJSKIH PRIHODA)</v>
      </c>
      <c r="I97" s="91" t="str">
        <f t="shared" si="16"/>
        <v>0942</v>
      </c>
      <c r="J97" s="128">
        <v>2092</v>
      </c>
      <c r="K97" s="128">
        <v>2113</v>
      </c>
      <c r="L97" s="128">
        <v>2130</v>
      </c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43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43</v>
      </c>
      <c r="D98" s="91" t="str">
        <f t="shared" si="13"/>
        <v>Ostali prihodi za posebne namjene</v>
      </c>
      <c r="E98" s="96">
        <v>3237</v>
      </c>
      <c r="F98" s="91" t="str">
        <f t="shared" si="14"/>
        <v>Intelektualne i osobne usluge</v>
      </c>
      <c r="G98" s="129" t="s">
        <v>177</v>
      </c>
      <c r="H98" s="91" t="str">
        <f t="shared" si="15"/>
        <v>REDOVNA DJELATNOST SVEUČILIŠTA U OSIJEKU (IZ EVIDENCIJSKIH PRIHODA)</v>
      </c>
      <c r="I98" s="91" t="str">
        <f t="shared" si="16"/>
        <v>0942</v>
      </c>
      <c r="J98" s="128">
        <v>155862</v>
      </c>
      <c r="K98" s="128">
        <v>155962</v>
      </c>
      <c r="L98" s="128">
        <v>156007</v>
      </c>
      <c r="M98" s="95"/>
      <c r="O98" s="86" t="str">
        <f t="shared" si="17"/>
        <v>323</v>
      </c>
      <c r="P98" s="86" t="str">
        <f t="shared" si="18"/>
        <v>32</v>
      </c>
      <c r="Q98" s="86" t="str">
        <f t="shared" si="19"/>
        <v>43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43</v>
      </c>
      <c r="D99" s="91" t="str">
        <f t="shared" si="13"/>
        <v>Ostali prihodi za posebne namjene</v>
      </c>
      <c r="E99" s="96">
        <v>3238</v>
      </c>
      <c r="F99" s="91" t="str">
        <f t="shared" si="14"/>
        <v>Računalne usluge</v>
      </c>
      <c r="G99" s="129" t="s">
        <v>177</v>
      </c>
      <c r="H99" s="91" t="str">
        <f t="shared" si="15"/>
        <v>REDOVNA DJELATNOST SVEUČILIŠTA U OSIJEKU (IZ EVIDENCIJSKIH PRIHODA)</v>
      </c>
      <c r="I99" s="91" t="str">
        <f t="shared" si="16"/>
        <v>0942</v>
      </c>
      <c r="J99" s="128">
        <v>2822</v>
      </c>
      <c r="K99" s="128">
        <v>2833</v>
      </c>
      <c r="L99" s="128">
        <v>2833</v>
      </c>
      <c r="M99" s="95"/>
      <c r="O99" s="86" t="str">
        <f t="shared" si="17"/>
        <v>323</v>
      </c>
      <c r="P99" s="86" t="str">
        <f t="shared" si="18"/>
        <v>32</v>
      </c>
      <c r="Q99" s="86" t="str">
        <f t="shared" si="19"/>
        <v>43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43</v>
      </c>
      <c r="D100" s="91" t="str">
        <f t="shared" si="13"/>
        <v>Ostali prihodi za posebne namjene</v>
      </c>
      <c r="E100" s="96">
        <v>3239</v>
      </c>
      <c r="F100" s="91" t="str">
        <f t="shared" si="14"/>
        <v>Ostale usluge</v>
      </c>
      <c r="G100" s="129" t="s">
        <v>177</v>
      </c>
      <c r="H100" s="91" t="str">
        <f t="shared" si="15"/>
        <v>REDOVNA DJELATNOST SVEUČILIŠTA U OSIJEKU (IZ EVIDENCIJSKIH PRIHODA)</v>
      </c>
      <c r="I100" s="91" t="str">
        <f t="shared" si="16"/>
        <v>0942</v>
      </c>
      <c r="J100" s="128">
        <v>16275</v>
      </c>
      <c r="K100" s="128">
        <v>16386</v>
      </c>
      <c r="L100" s="128">
        <v>16402</v>
      </c>
      <c r="M100" s="95"/>
      <c r="O100" s="86" t="str">
        <f t="shared" si="17"/>
        <v>323</v>
      </c>
      <c r="P100" s="86" t="str">
        <f t="shared" si="18"/>
        <v>32</v>
      </c>
      <c r="Q100" s="86" t="str">
        <f t="shared" si="19"/>
        <v>43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43</v>
      </c>
      <c r="D101" s="91" t="str">
        <f t="shared" si="13"/>
        <v>Ostali prihodi za posebne namjene</v>
      </c>
      <c r="E101" s="96">
        <v>3241</v>
      </c>
      <c r="F101" s="91" t="str">
        <f t="shared" si="14"/>
        <v>Naknade troškova osobama izvan radnog odnosa</v>
      </c>
      <c r="G101" s="129" t="s">
        <v>177</v>
      </c>
      <c r="H101" s="91" t="str">
        <f t="shared" si="15"/>
        <v>REDOVNA DJELATNOST SVEUČILIŠTA U OSIJEKU (IZ EVIDENCIJSKIH PRIHODA)</v>
      </c>
      <c r="I101" s="91" t="str">
        <f t="shared" si="16"/>
        <v>0942</v>
      </c>
      <c r="J101" s="128">
        <v>53767</v>
      </c>
      <c r="K101" s="128">
        <v>53822</v>
      </c>
      <c r="L101" s="128">
        <v>53837</v>
      </c>
      <c r="M101" s="95"/>
      <c r="O101" s="86" t="str">
        <f t="shared" si="17"/>
        <v>324</v>
      </c>
      <c r="P101" s="86" t="str">
        <f t="shared" si="18"/>
        <v>32</v>
      </c>
      <c r="Q101" s="86" t="str">
        <f t="shared" si="19"/>
        <v>43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43</v>
      </c>
      <c r="D102" s="91" t="str">
        <f t="shared" si="13"/>
        <v>Ostali prihodi za posebne namjene</v>
      </c>
      <c r="E102" s="96">
        <v>3292</v>
      </c>
      <c r="F102" s="91" t="str">
        <f t="shared" si="14"/>
        <v>Premije osiguranja</v>
      </c>
      <c r="G102" s="129" t="s">
        <v>177</v>
      </c>
      <c r="H102" s="91" t="str">
        <f t="shared" si="15"/>
        <v>REDOVNA DJELATNOST SVEUČILIŠTA U OSIJEKU (IZ EVIDENCIJSKIH PRIHODA)</v>
      </c>
      <c r="I102" s="91" t="str">
        <f t="shared" si="16"/>
        <v>0942</v>
      </c>
      <c r="J102" s="128">
        <v>265</v>
      </c>
      <c r="K102" s="128">
        <v>270</v>
      </c>
      <c r="L102" s="128">
        <v>270</v>
      </c>
      <c r="M102" s="95"/>
      <c r="O102" s="86" t="str">
        <f t="shared" si="17"/>
        <v>329</v>
      </c>
      <c r="P102" s="86" t="str">
        <f t="shared" si="18"/>
        <v>32</v>
      </c>
      <c r="Q102" s="86" t="str">
        <f t="shared" si="19"/>
        <v>43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43</v>
      </c>
      <c r="D103" s="91" t="str">
        <f t="shared" si="13"/>
        <v>Ostali prihodi za posebne namjene</v>
      </c>
      <c r="E103" s="96">
        <v>3293</v>
      </c>
      <c r="F103" s="91" t="str">
        <f t="shared" si="14"/>
        <v>Reprezentacija</v>
      </c>
      <c r="G103" s="129" t="s">
        <v>177</v>
      </c>
      <c r="H103" s="91" t="str">
        <f t="shared" si="15"/>
        <v>REDOVNA DJELATNOST SVEUČILIŠTA U OSIJEKU (IZ EVIDENCIJSKIH PRIHODA)</v>
      </c>
      <c r="I103" s="91" t="str">
        <f t="shared" si="16"/>
        <v>0942</v>
      </c>
      <c r="J103" s="128">
        <v>17982</v>
      </c>
      <c r="K103" s="128">
        <v>18286</v>
      </c>
      <c r="L103" s="128">
        <v>18299</v>
      </c>
      <c r="M103" s="95"/>
      <c r="O103" s="86" t="str">
        <f t="shared" si="17"/>
        <v>329</v>
      </c>
      <c r="P103" s="86" t="str">
        <f t="shared" si="18"/>
        <v>32</v>
      </c>
      <c r="Q103" s="86" t="str">
        <f t="shared" si="19"/>
        <v>43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43</v>
      </c>
      <c r="D104" s="91" t="str">
        <f t="shared" si="13"/>
        <v>Ostali prihodi za posebne namjene</v>
      </c>
      <c r="E104" s="96">
        <v>3294</v>
      </c>
      <c r="F104" s="91" t="str">
        <f t="shared" si="14"/>
        <v>Članarine i norme</v>
      </c>
      <c r="G104" s="129" t="s">
        <v>177</v>
      </c>
      <c r="H104" s="91" t="str">
        <f t="shared" si="15"/>
        <v>REDOVNA DJELATNOST SVEUČILIŠTA U OSIJEKU (IZ EVIDENCIJSKIH PRIHODA)</v>
      </c>
      <c r="I104" s="91" t="str">
        <f t="shared" si="16"/>
        <v>0942</v>
      </c>
      <c r="J104" s="128">
        <v>442</v>
      </c>
      <c r="K104" s="128">
        <v>452</v>
      </c>
      <c r="L104" s="128">
        <v>452</v>
      </c>
      <c r="M104" s="95"/>
      <c r="O104" s="86" t="str">
        <f t="shared" si="17"/>
        <v>329</v>
      </c>
      <c r="P104" s="86" t="str">
        <f t="shared" si="18"/>
        <v>32</v>
      </c>
      <c r="Q104" s="86" t="str">
        <f t="shared" si="19"/>
        <v>43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43</v>
      </c>
      <c r="D105" s="91" t="str">
        <f t="shared" si="13"/>
        <v>Ostali prihodi za posebne namjene</v>
      </c>
      <c r="E105" s="96">
        <v>3295</v>
      </c>
      <c r="F105" s="91" t="str">
        <f t="shared" si="14"/>
        <v>Pristojbe i naknade</v>
      </c>
      <c r="G105" s="129" t="s">
        <v>177</v>
      </c>
      <c r="H105" s="91" t="str">
        <f t="shared" si="15"/>
        <v>REDOVNA DJELATNOST SVEUČILIŠTA U OSIJEKU (IZ EVIDENCIJSKIH PRIHODA)</v>
      </c>
      <c r="I105" s="91" t="str">
        <f t="shared" si="16"/>
        <v>0942</v>
      </c>
      <c r="J105" s="128">
        <v>531</v>
      </c>
      <c r="K105" s="128">
        <v>535</v>
      </c>
      <c r="L105" s="128">
        <v>539</v>
      </c>
      <c r="M105" s="95"/>
      <c r="O105" s="86" t="str">
        <f t="shared" si="17"/>
        <v>329</v>
      </c>
      <c r="P105" s="86" t="str">
        <f t="shared" si="18"/>
        <v>32</v>
      </c>
      <c r="Q105" s="86" t="str">
        <f t="shared" si="19"/>
        <v>43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43</v>
      </c>
      <c r="D106" s="91" t="str">
        <f t="shared" si="13"/>
        <v>Ostali prihodi za posebne namjene</v>
      </c>
      <c r="E106" s="96">
        <v>3299</v>
      </c>
      <c r="F106" s="91" t="str">
        <f t="shared" si="14"/>
        <v>Ostali nespomenuti rashodi poslovanja</v>
      </c>
      <c r="G106" s="129" t="s">
        <v>177</v>
      </c>
      <c r="H106" s="91" t="str">
        <f t="shared" si="15"/>
        <v>REDOVNA DJELATNOST SVEUČILIŠTA U OSIJEKU (IZ EVIDENCIJSKIH PRIHODA)</v>
      </c>
      <c r="I106" s="91" t="str">
        <f t="shared" si="16"/>
        <v>0942</v>
      </c>
      <c r="J106" s="128">
        <v>407960</v>
      </c>
      <c r="K106" s="128">
        <v>408134</v>
      </c>
      <c r="L106" s="128">
        <v>408167</v>
      </c>
      <c r="M106" s="95"/>
      <c r="O106" s="86" t="str">
        <f t="shared" si="17"/>
        <v>329</v>
      </c>
      <c r="P106" s="86" t="str">
        <f t="shared" si="18"/>
        <v>32</v>
      </c>
      <c r="Q106" s="86" t="str">
        <f t="shared" si="19"/>
        <v>43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43</v>
      </c>
      <c r="D107" s="91" t="str">
        <f t="shared" si="13"/>
        <v>Ostali prihodi za posebne namjene</v>
      </c>
      <c r="E107" s="96">
        <v>3431</v>
      </c>
      <c r="F107" s="91" t="str">
        <f t="shared" si="14"/>
        <v>Bankarske usluge i usluge platnog prometa</v>
      </c>
      <c r="G107" s="129" t="s">
        <v>177</v>
      </c>
      <c r="H107" s="91" t="str">
        <f t="shared" si="15"/>
        <v>REDOVNA DJELATNOST SVEUČILIŠTA U OSIJEKU (IZ EVIDENCIJSKIH PRIHODA)</v>
      </c>
      <c r="I107" s="91" t="str">
        <f t="shared" si="16"/>
        <v>0942</v>
      </c>
      <c r="J107" s="128">
        <v>18852</v>
      </c>
      <c r="K107" s="128">
        <v>19354</v>
      </c>
      <c r="L107" s="128">
        <v>19362</v>
      </c>
      <c r="M107" s="95"/>
      <c r="O107" s="86" t="str">
        <f t="shared" si="17"/>
        <v>343</v>
      </c>
      <c r="P107" s="86" t="str">
        <f t="shared" si="18"/>
        <v>34</v>
      </c>
      <c r="Q107" s="86" t="str">
        <f t="shared" si="19"/>
        <v>43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43</v>
      </c>
      <c r="D108" s="91" t="str">
        <f t="shared" si="13"/>
        <v>Ostali prihodi za posebne namjene</v>
      </c>
      <c r="E108" s="96">
        <v>3432</v>
      </c>
      <c r="F108" s="91" t="str">
        <f t="shared" si="14"/>
        <v>Negativne tečajne razlike i razlike zbog primjene valutne kl</v>
      </c>
      <c r="G108" s="129" t="s">
        <v>177</v>
      </c>
      <c r="H108" s="91" t="str">
        <f t="shared" si="15"/>
        <v>REDOVNA DJELATNOST SVEUČILIŠTA U OSIJEKU (IZ EVIDENCIJSKIH PRIHODA)</v>
      </c>
      <c r="I108" s="91" t="str">
        <f t="shared" si="16"/>
        <v>0942</v>
      </c>
      <c r="J108" s="128">
        <v>7</v>
      </c>
      <c r="K108" s="128">
        <v>7</v>
      </c>
      <c r="L108" s="128">
        <v>7</v>
      </c>
      <c r="M108" s="95"/>
      <c r="O108" s="86" t="str">
        <f t="shared" si="17"/>
        <v>343</v>
      </c>
      <c r="P108" s="86" t="str">
        <f t="shared" si="18"/>
        <v>34</v>
      </c>
      <c r="Q108" s="86" t="str">
        <f t="shared" si="19"/>
        <v>43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43</v>
      </c>
      <c r="D109" s="91" t="str">
        <f t="shared" si="13"/>
        <v>Ostali prihodi za posebne namjene</v>
      </c>
      <c r="E109" s="96">
        <v>3721</v>
      </c>
      <c r="F109" s="91" t="str">
        <f t="shared" si="14"/>
        <v>Naknade građanima i kućanstvima u novcu</v>
      </c>
      <c r="G109" s="129" t="s">
        <v>177</v>
      </c>
      <c r="H109" s="91" t="str">
        <f t="shared" si="15"/>
        <v>REDOVNA DJELATNOST SVEUČILIŠTA U OSIJEKU (IZ EVIDENCIJSKIH PRIHODA)</v>
      </c>
      <c r="I109" s="91" t="str">
        <f t="shared" si="16"/>
        <v>0942</v>
      </c>
      <c r="J109" s="128">
        <v>74395</v>
      </c>
      <c r="K109" s="128">
        <v>74533</v>
      </c>
      <c r="L109" s="128">
        <v>74569</v>
      </c>
      <c r="M109" s="95"/>
      <c r="O109" s="86" t="str">
        <f t="shared" si="17"/>
        <v>372</v>
      </c>
      <c r="P109" s="86" t="str">
        <f t="shared" si="18"/>
        <v>37</v>
      </c>
      <c r="Q109" s="86" t="str">
        <f t="shared" si="19"/>
        <v>43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43</v>
      </c>
      <c r="D110" s="91" t="str">
        <f t="shared" si="13"/>
        <v>Ostali prihodi za posebne namjene</v>
      </c>
      <c r="E110" s="96">
        <v>3811</v>
      </c>
      <c r="F110" s="91" t="str">
        <f t="shared" si="14"/>
        <v>Tekuće donacije u novcu</v>
      </c>
      <c r="G110" s="129" t="s">
        <v>177</v>
      </c>
      <c r="H110" s="91" t="str">
        <f t="shared" si="15"/>
        <v>REDOVNA DJELATNOST SVEUČILIŠTA U OSIJEKU (IZ EVIDENCIJSKIH PRIHODA)</v>
      </c>
      <c r="I110" s="91" t="str">
        <f t="shared" si="16"/>
        <v>0942</v>
      </c>
      <c r="J110" s="128">
        <v>3981</v>
      </c>
      <c r="K110" s="128">
        <v>3981</v>
      </c>
      <c r="L110" s="128">
        <v>3981</v>
      </c>
      <c r="M110" s="95"/>
      <c r="O110" s="86" t="str">
        <f t="shared" si="17"/>
        <v>381</v>
      </c>
      <c r="P110" s="86" t="str">
        <f t="shared" si="18"/>
        <v>38</v>
      </c>
      <c r="Q110" s="86" t="str">
        <f t="shared" si="19"/>
        <v>43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43</v>
      </c>
      <c r="D111" s="91" t="str">
        <f t="shared" si="13"/>
        <v>Ostali prihodi za posebne namjene</v>
      </c>
      <c r="E111" s="96">
        <v>3812</v>
      </c>
      <c r="F111" s="91" t="str">
        <f t="shared" si="14"/>
        <v>Tekuće donacije u naravi</v>
      </c>
      <c r="G111" s="129" t="s">
        <v>177</v>
      </c>
      <c r="H111" s="91" t="str">
        <f t="shared" si="15"/>
        <v>REDOVNA DJELATNOST SVEUČILIŠTA U OSIJEKU (IZ EVIDENCIJSKIH PRIHODA)</v>
      </c>
      <c r="I111" s="91" t="str">
        <f t="shared" si="16"/>
        <v>0942</v>
      </c>
      <c r="J111" s="128">
        <v>3981</v>
      </c>
      <c r="K111" s="128">
        <v>3981</v>
      </c>
      <c r="L111" s="128">
        <v>3981</v>
      </c>
      <c r="M111" s="95"/>
      <c r="O111" s="86" t="str">
        <f t="shared" si="17"/>
        <v>381</v>
      </c>
      <c r="P111" s="86" t="str">
        <f t="shared" si="18"/>
        <v>38</v>
      </c>
      <c r="Q111" s="86" t="str">
        <f t="shared" si="19"/>
        <v>43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43</v>
      </c>
      <c r="D112" s="91" t="str">
        <f t="shared" si="13"/>
        <v>Ostali prihodi za posebne namjene</v>
      </c>
      <c r="E112" s="96">
        <v>4212</v>
      </c>
      <c r="F112" s="91" t="str">
        <f t="shared" si="14"/>
        <v>Poslovni objekti</v>
      </c>
      <c r="G112" s="129" t="s">
        <v>177</v>
      </c>
      <c r="H112" s="91" t="str">
        <f t="shared" si="15"/>
        <v>REDOVNA DJELATNOST SVEUČILIŠTA U OSIJEKU (IZ EVIDENCIJSKIH PRIHODA)</v>
      </c>
      <c r="I112" s="91" t="str">
        <f t="shared" si="16"/>
        <v>0942</v>
      </c>
      <c r="J112" s="128">
        <v>13272</v>
      </c>
      <c r="K112" s="128">
        <v>13272</v>
      </c>
      <c r="L112" s="128">
        <v>13272</v>
      </c>
      <c r="M112" s="95"/>
      <c r="O112" s="86" t="str">
        <f t="shared" si="17"/>
        <v>421</v>
      </c>
      <c r="P112" s="86" t="str">
        <f t="shared" si="18"/>
        <v>42</v>
      </c>
      <c r="Q112" s="86" t="str">
        <f t="shared" si="19"/>
        <v>43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43</v>
      </c>
      <c r="D113" s="91" t="str">
        <f t="shared" si="13"/>
        <v>Ostali prihodi za posebne namjene</v>
      </c>
      <c r="E113" s="96">
        <v>4221</v>
      </c>
      <c r="F113" s="91" t="str">
        <f t="shared" si="14"/>
        <v>Uredska oprema i namještaj</v>
      </c>
      <c r="G113" s="129" t="s">
        <v>177</v>
      </c>
      <c r="H113" s="91" t="str">
        <f t="shared" si="15"/>
        <v>REDOVNA DJELATNOST SVEUČILIŠTA U OSIJEKU (IZ EVIDENCIJSKIH PRIHODA)</v>
      </c>
      <c r="I113" s="91" t="str">
        <f t="shared" si="16"/>
        <v>0942</v>
      </c>
      <c r="J113" s="128">
        <v>18785</v>
      </c>
      <c r="K113" s="128">
        <v>18943</v>
      </c>
      <c r="L113" s="128">
        <v>19180</v>
      </c>
      <c r="M113" s="95"/>
      <c r="O113" s="86" t="str">
        <f t="shared" si="17"/>
        <v>422</v>
      </c>
      <c r="P113" s="86" t="str">
        <f t="shared" si="18"/>
        <v>42</v>
      </c>
      <c r="Q113" s="86" t="str">
        <f t="shared" si="19"/>
        <v>43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43</v>
      </c>
      <c r="D114" s="91" t="str">
        <f t="shared" si="13"/>
        <v>Ostali prihodi za posebne namjene</v>
      </c>
      <c r="E114" s="96">
        <v>4223</v>
      </c>
      <c r="F114" s="91" t="str">
        <f t="shared" si="14"/>
        <v>Oprema za održavanje i zaštitu</v>
      </c>
      <c r="G114" s="129" t="s">
        <v>177</v>
      </c>
      <c r="H114" s="91" t="str">
        <f t="shared" si="15"/>
        <v>REDOVNA DJELATNOST SVEUČILIŠTA U OSIJEKU (IZ EVIDENCIJSKIH PRIHODA)</v>
      </c>
      <c r="I114" s="91" t="str">
        <f t="shared" si="16"/>
        <v>0942</v>
      </c>
      <c r="J114" s="128">
        <v>664</v>
      </c>
      <c r="K114" s="128">
        <v>700</v>
      </c>
      <c r="L114" s="128">
        <v>800</v>
      </c>
      <c r="M114" s="95"/>
      <c r="O114" s="86" t="str">
        <f t="shared" si="17"/>
        <v>422</v>
      </c>
      <c r="P114" s="86" t="str">
        <f t="shared" si="18"/>
        <v>42</v>
      </c>
      <c r="Q114" s="86" t="str">
        <f t="shared" si="19"/>
        <v>43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43</v>
      </c>
      <c r="D115" s="91" t="str">
        <f t="shared" si="13"/>
        <v>Ostali prihodi za posebne namjene</v>
      </c>
      <c r="E115" s="96">
        <v>4224</v>
      </c>
      <c r="F115" s="91" t="str">
        <f t="shared" si="14"/>
        <v>Medicinska i laboratorijska oprema</v>
      </c>
      <c r="G115" s="129" t="s">
        <v>177</v>
      </c>
      <c r="H115" s="91" t="str">
        <f t="shared" si="15"/>
        <v>REDOVNA DJELATNOST SVEUČILIŠTA U OSIJEKU (IZ EVIDENCIJSKIH PRIHODA)</v>
      </c>
      <c r="I115" s="91" t="str">
        <f t="shared" si="16"/>
        <v>0942</v>
      </c>
      <c r="J115" s="128">
        <v>4982</v>
      </c>
      <c r="K115" s="128">
        <v>5000</v>
      </c>
      <c r="L115" s="128">
        <v>5200</v>
      </c>
      <c r="M115" s="95"/>
      <c r="O115" s="86" t="str">
        <f t="shared" si="17"/>
        <v>422</v>
      </c>
      <c r="P115" s="86" t="str">
        <f t="shared" si="18"/>
        <v>42</v>
      </c>
      <c r="Q115" s="86" t="str">
        <f t="shared" si="19"/>
        <v>43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43</v>
      </c>
      <c r="D116" s="91" t="str">
        <f t="shared" si="13"/>
        <v>Ostali prihodi za posebne namjene</v>
      </c>
      <c r="E116" s="96">
        <v>4225</v>
      </c>
      <c r="F116" s="91" t="str">
        <f t="shared" si="14"/>
        <v>Instrumenti, uređaji i strojevi</v>
      </c>
      <c r="G116" s="129" t="s">
        <v>177</v>
      </c>
      <c r="H116" s="91" t="str">
        <f t="shared" si="15"/>
        <v>REDOVNA DJELATNOST SVEUČILIŠTA U OSIJEKU (IZ EVIDENCIJSKIH PRIHODA)</v>
      </c>
      <c r="I116" s="91" t="str">
        <f t="shared" si="16"/>
        <v>0942</v>
      </c>
      <c r="J116" s="128">
        <v>800</v>
      </c>
      <c r="K116" s="128">
        <v>800</v>
      </c>
      <c r="L116" s="128">
        <v>800</v>
      </c>
      <c r="M116" s="95"/>
      <c r="O116" s="86" t="str">
        <f t="shared" si="17"/>
        <v>422</v>
      </c>
      <c r="P116" s="86" t="str">
        <f t="shared" si="18"/>
        <v>42</v>
      </c>
      <c r="Q116" s="86" t="str">
        <f t="shared" si="19"/>
        <v>43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43</v>
      </c>
      <c r="D117" s="91" t="str">
        <f t="shared" si="13"/>
        <v>Ostali prihodi za posebne namjene</v>
      </c>
      <c r="E117" s="96">
        <v>4227</v>
      </c>
      <c r="F117" s="91" t="str">
        <f t="shared" si="14"/>
        <v>Uređaji, strojevi i oprema za ostale namjene</v>
      </c>
      <c r="G117" s="129" t="s">
        <v>177</v>
      </c>
      <c r="H117" s="91" t="str">
        <f t="shared" si="15"/>
        <v>REDOVNA DJELATNOST SVEUČILIŠTA U OSIJEKU (IZ EVIDENCIJSKIH PRIHODA)</v>
      </c>
      <c r="I117" s="91" t="str">
        <f t="shared" si="16"/>
        <v>0942</v>
      </c>
      <c r="J117" s="128">
        <v>1991</v>
      </c>
      <c r="K117" s="128">
        <v>2000</v>
      </c>
      <c r="L117" s="128">
        <v>2100</v>
      </c>
      <c r="M117" s="95"/>
      <c r="O117" s="86" t="str">
        <f t="shared" si="17"/>
        <v>422</v>
      </c>
      <c r="P117" s="86" t="str">
        <f t="shared" si="18"/>
        <v>42</v>
      </c>
      <c r="Q117" s="86" t="str">
        <f t="shared" si="19"/>
        <v>43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43</v>
      </c>
      <c r="D118" s="91" t="str">
        <f t="shared" si="13"/>
        <v>Ostali prihodi za posebne namjene</v>
      </c>
      <c r="E118" s="96">
        <v>4241</v>
      </c>
      <c r="F118" s="91" t="str">
        <f t="shared" si="14"/>
        <v>Knjige</v>
      </c>
      <c r="G118" s="129" t="s">
        <v>177</v>
      </c>
      <c r="H118" s="91" t="str">
        <f t="shared" si="15"/>
        <v>REDOVNA DJELATNOST SVEUČILIŠTA U OSIJEKU (IZ EVIDENCIJSKIH PRIHODA)</v>
      </c>
      <c r="I118" s="91" t="str">
        <f t="shared" si="16"/>
        <v>0942</v>
      </c>
      <c r="J118" s="128">
        <v>779</v>
      </c>
      <c r="K118" s="128">
        <v>800</v>
      </c>
      <c r="L118" s="128">
        <v>850</v>
      </c>
      <c r="M118" s="95"/>
      <c r="O118" s="86" t="str">
        <f t="shared" si="17"/>
        <v>424</v>
      </c>
      <c r="P118" s="86" t="str">
        <f t="shared" si="18"/>
        <v>42</v>
      </c>
      <c r="Q118" s="86" t="str">
        <f t="shared" si="19"/>
        <v>43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43</v>
      </c>
      <c r="D119" s="91" t="str">
        <f t="shared" si="13"/>
        <v>Ostali prihodi za posebne namjene</v>
      </c>
      <c r="E119" s="96">
        <v>4262</v>
      </c>
      <c r="F119" s="91" t="str">
        <f t="shared" si="14"/>
        <v>Ulaganja u računalne programe</v>
      </c>
      <c r="G119" s="129" t="s">
        <v>177</v>
      </c>
      <c r="H119" s="91" t="str">
        <f t="shared" si="15"/>
        <v>REDOVNA DJELATNOST SVEUČILIŠTA U OSIJEKU (IZ EVIDENCIJSKIH PRIHODA)</v>
      </c>
      <c r="I119" s="91" t="str">
        <f t="shared" si="16"/>
        <v>0942</v>
      </c>
      <c r="J119" s="128">
        <v>2000</v>
      </c>
      <c r="K119" s="128">
        <v>2000</v>
      </c>
      <c r="L119" s="128">
        <v>2000</v>
      </c>
      <c r="M119" s="95"/>
      <c r="O119" s="86" t="str">
        <f t="shared" si="17"/>
        <v>426</v>
      </c>
      <c r="P119" s="86" t="str">
        <f t="shared" si="18"/>
        <v>42</v>
      </c>
      <c r="Q119" s="86" t="str">
        <f t="shared" si="19"/>
        <v>43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43</v>
      </c>
      <c r="D120" s="91" t="str">
        <f t="shared" si="13"/>
        <v>Ostali prihodi za posebne namjene</v>
      </c>
      <c r="E120" s="96">
        <v>4511</v>
      </c>
      <c r="F120" s="91" t="str">
        <f t="shared" si="14"/>
        <v>Dodatna ulaganja na građevinskim objektima</v>
      </c>
      <c r="G120" s="129" t="s">
        <v>177</v>
      </c>
      <c r="H120" s="91" t="str">
        <f t="shared" si="15"/>
        <v>REDOVNA DJELATNOST SVEUČILIŠTA U OSIJEKU (IZ EVIDENCIJSKIH PRIHODA)</v>
      </c>
      <c r="I120" s="91" t="str">
        <f t="shared" si="16"/>
        <v>0942</v>
      </c>
      <c r="J120" s="128">
        <v>2000</v>
      </c>
      <c r="K120" s="128">
        <v>2000</v>
      </c>
      <c r="L120" s="128">
        <v>2000</v>
      </c>
      <c r="M120" s="95"/>
      <c r="O120" s="86" t="str">
        <f t="shared" si="17"/>
        <v>451</v>
      </c>
      <c r="P120" s="86" t="str">
        <f t="shared" si="18"/>
        <v>45</v>
      </c>
      <c r="Q120" s="86" t="str">
        <f t="shared" si="19"/>
        <v>43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52</v>
      </c>
      <c r="D121" s="91" t="str">
        <f t="shared" si="13"/>
        <v>Ostale pomoći</v>
      </c>
      <c r="E121" s="96">
        <v>3111</v>
      </c>
      <c r="F121" s="91" t="str">
        <f t="shared" si="14"/>
        <v>Plaće za redovan rad</v>
      </c>
      <c r="G121" s="129" t="s">
        <v>177</v>
      </c>
      <c r="H121" s="91" t="str">
        <f t="shared" si="15"/>
        <v>REDOVNA DJELATNOST SVEUČILIŠTA U OSIJEKU (IZ EVIDENCIJSKIH PRIHODA)</v>
      </c>
      <c r="I121" s="91" t="str">
        <f t="shared" si="16"/>
        <v>0942</v>
      </c>
      <c r="J121" s="128">
        <v>116158</v>
      </c>
      <c r="K121" s="128">
        <v>84601</v>
      </c>
      <c r="L121" s="128">
        <v>44506</v>
      </c>
      <c r="M121" s="95"/>
      <c r="O121" s="86" t="str">
        <f t="shared" si="17"/>
        <v>311</v>
      </c>
      <c r="P121" s="86" t="str">
        <f t="shared" si="18"/>
        <v>31</v>
      </c>
      <c r="Q121" s="86" t="str">
        <f t="shared" si="19"/>
        <v>52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52</v>
      </c>
      <c r="D122" s="91" t="str">
        <f t="shared" si="13"/>
        <v>Ostale pomoći</v>
      </c>
      <c r="E122" s="96">
        <v>3121</v>
      </c>
      <c r="F122" s="91" t="str">
        <f t="shared" si="14"/>
        <v>Ostali rashodi za zaposlene</v>
      </c>
      <c r="G122" s="129" t="s">
        <v>177</v>
      </c>
      <c r="H122" s="91" t="str">
        <f t="shared" si="15"/>
        <v>REDOVNA DJELATNOST SVEUČILIŠTA U OSIJEKU (IZ EVIDENCIJSKIH PRIHODA)</v>
      </c>
      <c r="I122" s="91" t="str">
        <f t="shared" si="16"/>
        <v>0942</v>
      </c>
      <c r="J122" s="128">
        <v>1274</v>
      </c>
      <c r="K122" s="128">
        <v>398</v>
      </c>
      <c r="L122" s="128">
        <v>398</v>
      </c>
      <c r="M122" s="95"/>
      <c r="O122" s="86" t="str">
        <f t="shared" si="17"/>
        <v>312</v>
      </c>
      <c r="P122" s="86" t="str">
        <f t="shared" si="18"/>
        <v>31</v>
      </c>
      <c r="Q122" s="86" t="str">
        <f t="shared" si="19"/>
        <v>52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52</v>
      </c>
      <c r="D123" s="91" t="str">
        <f t="shared" si="13"/>
        <v>Ostale pomoći</v>
      </c>
      <c r="E123" s="96">
        <v>3132</v>
      </c>
      <c r="F123" s="91" t="str">
        <f t="shared" si="14"/>
        <v>Doprinosi za obvezno zdravstveno osiguranje</v>
      </c>
      <c r="G123" s="129" t="s">
        <v>177</v>
      </c>
      <c r="H123" s="91" t="str">
        <f t="shared" si="15"/>
        <v>REDOVNA DJELATNOST SVEUČILIŠTA U OSIJEKU (IZ EVIDENCIJSKIH PRIHODA)</v>
      </c>
      <c r="I123" s="91" t="str">
        <f t="shared" si="16"/>
        <v>0942</v>
      </c>
      <c r="J123" s="128">
        <v>9413</v>
      </c>
      <c r="K123" s="128">
        <v>8875</v>
      </c>
      <c r="L123" s="128">
        <v>3299</v>
      </c>
      <c r="M123" s="95"/>
      <c r="O123" s="86" t="str">
        <f t="shared" si="17"/>
        <v>313</v>
      </c>
      <c r="P123" s="86" t="str">
        <f t="shared" si="18"/>
        <v>31</v>
      </c>
      <c r="Q123" s="86" t="str">
        <f t="shared" si="19"/>
        <v>52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52</v>
      </c>
      <c r="D124" s="91" t="str">
        <f t="shared" si="13"/>
        <v>Ostale pomoći</v>
      </c>
      <c r="E124" s="96">
        <v>3211</v>
      </c>
      <c r="F124" s="91" t="str">
        <f t="shared" si="14"/>
        <v>Službena putovanja</v>
      </c>
      <c r="G124" s="129" t="s">
        <v>177</v>
      </c>
      <c r="H124" s="91" t="str">
        <f t="shared" si="15"/>
        <v>REDOVNA DJELATNOST SVEUČILIŠTA U OSIJEKU (IZ EVIDENCIJSKIH PRIHODA)</v>
      </c>
      <c r="I124" s="91" t="str">
        <f t="shared" si="16"/>
        <v>0942</v>
      </c>
      <c r="J124" s="128">
        <v>14966</v>
      </c>
      <c r="K124" s="128">
        <v>1991</v>
      </c>
      <c r="L124" s="128">
        <v>1593</v>
      </c>
      <c r="M124" s="95"/>
      <c r="O124" s="86" t="str">
        <f t="shared" si="17"/>
        <v>321</v>
      </c>
      <c r="P124" s="86" t="str">
        <f t="shared" si="18"/>
        <v>32</v>
      </c>
      <c r="Q124" s="86" t="str">
        <f t="shared" si="19"/>
        <v>52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52</v>
      </c>
      <c r="D125" s="91" t="str">
        <f t="shared" si="13"/>
        <v>Ostale pomoći</v>
      </c>
      <c r="E125" s="96">
        <v>3212</v>
      </c>
      <c r="F125" s="91" t="str">
        <f t="shared" si="14"/>
        <v>Naknade za prijevoz, za rad na terenu i odvojeni život</v>
      </c>
      <c r="G125" s="129" t="s">
        <v>177</v>
      </c>
      <c r="H125" s="91" t="str">
        <f t="shared" si="15"/>
        <v>REDOVNA DJELATNOST SVEUČILIŠTA U OSIJEKU (IZ EVIDENCIJSKIH PRIHODA)</v>
      </c>
      <c r="I125" s="91" t="str">
        <f t="shared" si="16"/>
        <v>0942</v>
      </c>
      <c r="J125" s="128">
        <v>531</v>
      </c>
      <c r="K125" s="128">
        <v>398</v>
      </c>
      <c r="L125" s="128">
        <v>0</v>
      </c>
      <c r="M125" s="95"/>
      <c r="O125" s="86" t="str">
        <f t="shared" si="17"/>
        <v>321</v>
      </c>
      <c r="P125" s="86" t="str">
        <f t="shared" si="18"/>
        <v>32</v>
      </c>
      <c r="Q125" s="86" t="str">
        <f t="shared" si="19"/>
        <v>52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52</v>
      </c>
      <c r="D126" s="91" t="str">
        <f t="shared" si="13"/>
        <v>Ostale pomoći</v>
      </c>
      <c r="E126" s="96">
        <v>3221</v>
      </c>
      <c r="F126" s="91" t="str">
        <f t="shared" si="14"/>
        <v>Uredski materijal i ostali materijalni rashodi</v>
      </c>
      <c r="G126" s="129" t="s">
        <v>177</v>
      </c>
      <c r="H126" s="91" t="str">
        <f t="shared" si="15"/>
        <v>REDOVNA DJELATNOST SVEUČILIŠTA U OSIJEKU (IZ EVIDENCIJSKIH PRIHODA)</v>
      </c>
      <c r="I126" s="91" t="str">
        <f t="shared" si="16"/>
        <v>0942</v>
      </c>
      <c r="J126" s="128">
        <v>2257</v>
      </c>
      <c r="K126" s="128">
        <v>0</v>
      </c>
      <c r="L126" s="128">
        <v>0</v>
      </c>
      <c r="M126" s="95"/>
      <c r="O126" s="86" t="str">
        <f t="shared" si="17"/>
        <v>322</v>
      </c>
      <c r="P126" s="86" t="str">
        <f t="shared" si="18"/>
        <v>32</v>
      </c>
      <c r="Q126" s="86" t="str">
        <f t="shared" si="19"/>
        <v>52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52</v>
      </c>
      <c r="D127" s="91" t="str">
        <f t="shared" si="13"/>
        <v>Ostale pomoći</v>
      </c>
      <c r="E127" s="96">
        <v>3239</v>
      </c>
      <c r="F127" s="91" t="str">
        <f t="shared" si="14"/>
        <v>Ostale usluge</v>
      </c>
      <c r="G127" s="129" t="s">
        <v>177</v>
      </c>
      <c r="H127" s="91" t="str">
        <f t="shared" si="15"/>
        <v>REDOVNA DJELATNOST SVEUČILIŠTA U OSIJEKU (IZ EVIDENCIJSKIH PRIHODA)</v>
      </c>
      <c r="I127" s="91" t="str">
        <f t="shared" si="16"/>
        <v>0942</v>
      </c>
      <c r="J127" s="328">
        <v>2844</v>
      </c>
      <c r="K127" s="328">
        <v>0</v>
      </c>
      <c r="L127" s="328">
        <v>0</v>
      </c>
      <c r="M127" s="95"/>
      <c r="O127" s="86" t="str">
        <f t="shared" si="17"/>
        <v>323</v>
      </c>
      <c r="P127" s="86" t="str">
        <f t="shared" si="18"/>
        <v>32</v>
      </c>
      <c r="Q127" s="86" t="str">
        <f t="shared" si="19"/>
        <v>52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52</v>
      </c>
      <c r="D128" s="91" t="str">
        <f t="shared" si="13"/>
        <v>Ostale pomoći</v>
      </c>
      <c r="E128" s="96">
        <v>3241</v>
      </c>
      <c r="F128" s="91" t="str">
        <f t="shared" si="14"/>
        <v>Naknade troškova osobama izvan radnog odnosa</v>
      </c>
      <c r="G128" s="129" t="s">
        <v>177</v>
      </c>
      <c r="H128" s="91" t="str">
        <f t="shared" si="15"/>
        <v>REDOVNA DJELATNOST SVEUČILIŠTA U OSIJEKU (IZ EVIDENCIJSKIH PRIHODA)</v>
      </c>
      <c r="I128" s="91" t="str">
        <f t="shared" si="16"/>
        <v>0942</v>
      </c>
      <c r="J128" s="328">
        <v>1367</v>
      </c>
      <c r="K128" s="328">
        <v>0</v>
      </c>
      <c r="L128" s="328">
        <v>0</v>
      </c>
      <c r="M128" s="95"/>
      <c r="O128" s="86" t="str">
        <f t="shared" si="17"/>
        <v>324</v>
      </c>
      <c r="P128" s="86" t="str">
        <f t="shared" si="18"/>
        <v>32</v>
      </c>
      <c r="Q128" s="86" t="str">
        <f t="shared" si="19"/>
        <v>52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52</v>
      </c>
      <c r="D129" s="91" t="str">
        <f t="shared" si="13"/>
        <v>Ostale pomoći</v>
      </c>
      <c r="E129" s="96">
        <v>3721</v>
      </c>
      <c r="F129" s="91" t="str">
        <f t="shared" si="14"/>
        <v>Naknade građanima i kućanstvima u novcu</v>
      </c>
      <c r="G129" s="129" t="s">
        <v>177</v>
      </c>
      <c r="H129" s="91" t="str">
        <f t="shared" si="15"/>
        <v>REDOVNA DJELATNOST SVEUČILIŠTA U OSIJEKU (IZ EVIDENCIJSKIH PRIHODA)</v>
      </c>
      <c r="I129" s="91" t="str">
        <f t="shared" si="16"/>
        <v>0942</v>
      </c>
      <c r="J129" s="328">
        <v>1327</v>
      </c>
      <c r="K129" s="328">
        <v>0</v>
      </c>
      <c r="L129" s="328">
        <v>0</v>
      </c>
      <c r="M129" s="95"/>
      <c r="O129" s="86" t="str">
        <f t="shared" si="17"/>
        <v>372</v>
      </c>
      <c r="P129" s="86" t="str">
        <f t="shared" si="18"/>
        <v>37</v>
      </c>
      <c r="Q129" s="86" t="str">
        <f t="shared" si="19"/>
        <v>52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>08006</v>
      </c>
      <c r="B130" s="90" t="str">
        <f>IF(C130="","",VLOOKUP('OPĆI DIO'!$C$3,'OPĆI DIO'!$L$6:$U$138,9,FALSE))</f>
        <v>Sveučilišta i veleučilišta u Republici Hrvatskoj</v>
      </c>
      <c r="C130" s="96">
        <v>52</v>
      </c>
      <c r="D130" s="91" t="str">
        <f t="shared" si="13"/>
        <v>Ostale pomoći</v>
      </c>
      <c r="E130" s="96">
        <v>3722</v>
      </c>
      <c r="F130" s="91" t="str">
        <f t="shared" si="14"/>
        <v>Naknade građanima i kućanstvima u naravi</v>
      </c>
      <c r="G130" s="129" t="s">
        <v>177</v>
      </c>
      <c r="H130" s="91" t="str">
        <f t="shared" si="15"/>
        <v>REDOVNA DJELATNOST SVEUČILIŠTA U OSIJEKU (IZ EVIDENCIJSKIH PRIHODA)</v>
      </c>
      <c r="I130" s="91" t="str">
        <f t="shared" si="16"/>
        <v>0942</v>
      </c>
      <c r="J130" s="328">
        <v>46453</v>
      </c>
      <c r="K130" s="328">
        <v>46453</v>
      </c>
      <c r="L130" s="328">
        <v>46453</v>
      </c>
      <c r="M130" s="95"/>
      <c r="O130" s="86" t="str">
        <f t="shared" si="17"/>
        <v>372</v>
      </c>
      <c r="P130" s="86" t="str">
        <f t="shared" si="18"/>
        <v>37</v>
      </c>
      <c r="Q130" s="86" t="str">
        <f t="shared" si="19"/>
        <v>52</v>
      </c>
      <c r="R130" s="86" t="str">
        <f t="shared" si="20"/>
        <v>94</v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>08006</v>
      </c>
      <c r="B131" s="90" t="str">
        <f>IF(C131="","",VLOOKUP('OPĆI DIO'!$C$3,'OPĆI DIO'!$L$6:$U$138,9,FALSE))</f>
        <v>Sveučilišta i veleučilišta u Republici Hrvatskoj</v>
      </c>
      <c r="C131" s="96">
        <v>11</v>
      </c>
      <c r="D131" s="91" t="str">
        <f t="shared" ref="D131:D194" si="27">IFERROR(VLOOKUP(C131,$S$6:$T$24,2,FALSE),"")</f>
        <v>Opći prihodi i primici</v>
      </c>
      <c r="E131" s="96">
        <v>3237</v>
      </c>
      <c r="F131" s="91" t="str">
        <f t="shared" si="14"/>
        <v>Intelektualne i osobne usluge</v>
      </c>
      <c r="G131" s="129" t="s">
        <v>675</v>
      </c>
      <c r="H131" s="91" t="str">
        <f t="shared" si="15"/>
        <v>PROGRAMI VJEŽBAONICA VISOKIH UČILIŠTA</v>
      </c>
      <c r="I131" s="91" t="str">
        <f t="shared" si="16"/>
        <v>0942</v>
      </c>
      <c r="J131" s="128">
        <v>12664</v>
      </c>
      <c r="K131" s="128">
        <v>12664</v>
      </c>
      <c r="L131" s="128">
        <v>12664</v>
      </c>
      <c r="M131" s="95"/>
      <c r="O131" s="86" t="str">
        <f t="shared" si="17"/>
        <v>323</v>
      </c>
      <c r="P131" s="86" t="str">
        <f t="shared" si="18"/>
        <v>32</v>
      </c>
      <c r="Q131" s="86" t="str">
        <f t="shared" si="19"/>
        <v>11</v>
      </c>
      <c r="R131" s="86" t="str">
        <f t="shared" si="20"/>
        <v>94</v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>08006</v>
      </c>
      <c r="B132" s="90" t="str">
        <f>IF(C132="","",VLOOKUP('OPĆI DIO'!$C$3,'OPĆI DIO'!$L$6:$U$138,9,FALSE))</f>
        <v>Sveučilišta i veleučilišta u Republici Hrvatskoj</v>
      </c>
      <c r="C132" s="96">
        <v>11</v>
      </c>
      <c r="D132" s="91" t="str">
        <f t="shared" si="27"/>
        <v>Opći prihodi i primici</v>
      </c>
      <c r="E132" s="96">
        <v>3211</v>
      </c>
      <c r="F132" s="91" t="str">
        <f t="shared" ref="F132:F195" si="28">IFERROR(VLOOKUP(E132,$V$5:$X$129,2,FALSE),"")</f>
        <v>Službena putovanja</v>
      </c>
      <c r="G132" s="129" t="s">
        <v>679</v>
      </c>
      <c r="H132" s="91" t="str">
        <f t="shared" ref="H132:H195" si="29">IFERROR(VLOOKUP(G132,$AB$6:$AC$327,2,FALSE),"")</f>
        <v>REKTORSKI ZBOR</v>
      </c>
      <c r="I132" s="91" t="str">
        <f t="shared" ref="I132:I195" si="30">IFERROR(VLOOKUP(G132,$AB$6:$AF$327,3,FALSE),"")</f>
        <v>0942</v>
      </c>
      <c r="J132" s="128">
        <v>0</v>
      </c>
      <c r="K132" s="128">
        <v>0</v>
      </c>
      <c r="L132" s="128">
        <v>6435</v>
      </c>
      <c r="M132" s="95"/>
      <c r="O132" s="86" t="str">
        <f t="shared" ref="O132:O195" si="31">LEFT(E132,3)</f>
        <v>321</v>
      </c>
      <c r="P132" s="86" t="str">
        <f t="shared" ref="P132:P195" si="32">LEFT(E132,2)</f>
        <v>32</v>
      </c>
      <c r="Q132" s="86" t="str">
        <f t="shared" ref="Q132:Q195" si="33">LEFT(C132,3)</f>
        <v>11</v>
      </c>
      <c r="R132" s="86" t="str">
        <f t="shared" ref="R132:R195" si="34">MID(I132,2,2)</f>
        <v>94</v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>08006</v>
      </c>
      <c r="B133" s="90" t="str">
        <f>IF(C133="","",VLOOKUP('OPĆI DIO'!$C$3,'OPĆI DIO'!$L$6:$U$138,9,FALSE))</f>
        <v>Sveučilišta i veleučilišta u Republici Hrvatskoj</v>
      </c>
      <c r="C133" s="96">
        <v>11</v>
      </c>
      <c r="D133" s="91" t="str">
        <f t="shared" si="27"/>
        <v>Opći prihodi i primici</v>
      </c>
      <c r="E133" s="96">
        <v>3231</v>
      </c>
      <c r="F133" s="91" t="str">
        <f t="shared" si="28"/>
        <v>Usluge telefona, pošte i prijevoza</v>
      </c>
      <c r="G133" s="129" t="s">
        <v>679</v>
      </c>
      <c r="H133" s="91" t="str">
        <f t="shared" si="29"/>
        <v>REKTORSKI ZBOR</v>
      </c>
      <c r="I133" s="91" t="str">
        <f t="shared" si="30"/>
        <v>0942</v>
      </c>
      <c r="J133" s="128">
        <v>0</v>
      </c>
      <c r="K133" s="128">
        <v>0</v>
      </c>
      <c r="L133" s="128">
        <v>303</v>
      </c>
      <c r="M133" s="95"/>
      <c r="O133" s="86" t="str">
        <f t="shared" si="31"/>
        <v>323</v>
      </c>
      <c r="P133" s="86" t="str">
        <f t="shared" si="32"/>
        <v>32</v>
      </c>
      <c r="Q133" s="86" t="str">
        <f t="shared" si="33"/>
        <v>11</v>
      </c>
      <c r="R133" s="86" t="str">
        <f t="shared" si="34"/>
        <v>94</v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>08006</v>
      </c>
      <c r="B134" s="90" t="str">
        <f>IF(C134="","",VLOOKUP('OPĆI DIO'!$C$3,'OPĆI DIO'!$L$6:$U$138,9,FALSE))</f>
        <v>Sveučilišta i veleučilišta u Republici Hrvatskoj</v>
      </c>
      <c r="C134" s="96">
        <v>11</v>
      </c>
      <c r="D134" s="91" t="str">
        <f t="shared" si="27"/>
        <v>Opći prihodi i primici</v>
      </c>
      <c r="E134" s="96">
        <v>3233</v>
      </c>
      <c r="F134" s="91" t="str">
        <f t="shared" si="28"/>
        <v>Usluge promidžbe i informiranja</v>
      </c>
      <c r="G134" s="129" t="s">
        <v>679</v>
      </c>
      <c r="H134" s="91" t="str">
        <f t="shared" si="29"/>
        <v>REKTORSKI ZBOR</v>
      </c>
      <c r="I134" s="91" t="str">
        <f t="shared" si="30"/>
        <v>0942</v>
      </c>
      <c r="J134" s="128">
        <v>0</v>
      </c>
      <c r="K134" s="128">
        <v>0</v>
      </c>
      <c r="L134" s="128">
        <v>635</v>
      </c>
      <c r="M134" s="95"/>
      <c r="O134" s="86" t="str">
        <f t="shared" si="31"/>
        <v>323</v>
      </c>
      <c r="P134" s="86" t="str">
        <f t="shared" si="32"/>
        <v>32</v>
      </c>
      <c r="Q134" s="86" t="str">
        <f t="shared" si="33"/>
        <v>11</v>
      </c>
      <c r="R134" s="86" t="str">
        <f t="shared" si="34"/>
        <v>94</v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>08006</v>
      </c>
      <c r="B135" s="90" t="str">
        <f>IF(C135="","",VLOOKUP('OPĆI DIO'!$C$3,'OPĆI DIO'!$L$6:$U$138,9,FALSE))</f>
        <v>Sveučilišta i veleučilišta u Republici Hrvatskoj</v>
      </c>
      <c r="C135" s="96">
        <v>11</v>
      </c>
      <c r="D135" s="91" t="str">
        <f t="shared" si="27"/>
        <v>Opći prihodi i primici</v>
      </c>
      <c r="E135" s="96">
        <v>3241</v>
      </c>
      <c r="F135" s="91" t="str">
        <f t="shared" si="28"/>
        <v>Naknade troškova osobama izvan radnog odnosa</v>
      </c>
      <c r="G135" s="129" t="s">
        <v>679</v>
      </c>
      <c r="H135" s="91" t="str">
        <f t="shared" si="29"/>
        <v>REKTORSKI ZBOR</v>
      </c>
      <c r="I135" s="91" t="str">
        <f t="shared" si="30"/>
        <v>0942</v>
      </c>
      <c r="J135" s="128">
        <v>0</v>
      </c>
      <c r="K135" s="128">
        <v>0</v>
      </c>
      <c r="L135" s="128">
        <v>4189</v>
      </c>
      <c r="M135" s="95"/>
      <c r="O135" s="86" t="str">
        <f t="shared" si="31"/>
        <v>324</v>
      </c>
      <c r="P135" s="86" t="str">
        <f t="shared" si="32"/>
        <v>32</v>
      </c>
      <c r="Q135" s="86" t="str">
        <f t="shared" si="33"/>
        <v>11</v>
      </c>
      <c r="R135" s="86" t="str">
        <f t="shared" si="34"/>
        <v>94</v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>08006</v>
      </c>
      <c r="B136" s="90" t="str">
        <f>IF(C136="","",VLOOKUP('OPĆI DIO'!$C$3,'OPĆI DIO'!$L$6:$U$138,9,FALSE))</f>
        <v>Sveučilišta i veleučilišta u Republici Hrvatskoj</v>
      </c>
      <c r="C136" s="96">
        <v>11</v>
      </c>
      <c r="D136" s="91" t="str">
        <f t="shared" si="27"/>
        <v>Opći prihodi i primici</v>
      </c>
      <c r="E136" s="96">
        <v>3293</v>
      </c>
      <c r="F136" s="91" t="str">
        <f t="shared" si="28"/>
        <v>Reprezentacija</v>
      </c>
      <c r="G136" s="129" t="s">
        <v>679</v>
      </c>
      <c r="H136" s="91" t="str">
        <f t="shared" si="29"/>
        <v>REKTORSKI ZBOR</v>
      </c>
      <c r="I136" s="91" t="str">
        <f t="shared" si="30"/>
        <v>0942</v>
      </c>
      <c r="J136" s="128">
        <v>0</v>
      </c>
      <c r="K136" s="128">
        <v>0</v>
      </c>
      <c r="L136" s="128">
        <v>4365</v>
      </c>
      <c r="M136" s="95"/>
      <c r="O136" s="86" t="str">
        <f t="shared" si="31"/>
        <v>329</v>
      </c>
      <c r="P136" s="86" t="str">
        <f t="shared" si="32"/>
        <v>32</v>
      </c>
      <c r="Q136" s="86" t="str">
        <f t="shared" si="33"/>
        <v>11</v>
      </c>
      <c r="R136" s="86" t="str">
        <f t="shared" si="34"/>
        <v>94</v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>08006</v>
      </c>
      <c r="B137" s="90" t="str">
        <f>IF(C137="","",VLOOKUP('OPĆI DIO'!$C$3,'OPĆI DIO'!$L$6:$U$138,9,FALSE))</f>
        <v>Sveučilišta i veleučilišta u Republici Hrvatskoj</v>
      </c>
      <c r="C137" s="96">
        <v>11</v>
      </c>
      <c r="D137" s="91" t="str">
        <f t="shared" si="27"/>
        <v>Opći prihodi i primici</v>
      </c>
      <c r="E137" s="96">
        <v>3237</v>
      </c>
      <c r="F137" s="91" t="str">
        <f t="shared" si="28"/>
        <v>Intelektualne i osobne usluge</v>
      </c>
      <c r="G137" s="129" t="s">
        <v>1917</v>
      </c>
      <c r="H137" s="91" t="str">
        <f t="shared" si="29"/>
        <v>POTPORA UMJETNIČKIM STUDIJIMA</v>
      </c>
      <c r="I137" s="91" t="str">
        <f t="shared" si="30"/>
        <v>0942</v>
      </c>
      <c r="J137" s="128">
        <v>150750</v>
      </c>
      <c r="K137" s="128">
        <v>150750</v>
      </c>
      <c r="L137" s="128">
        <v>150750</v>
      </c>
      <c r="M137" s="95"/>
      <c r="O137" s="86" t="str">
        <f t="shared" si="31"/>
        <v>323</v>
      </c>
      <c r="P137" s="86" t="str">
        <f t="shared" si="32"/>
        <v>32</v>
      </c>
      <c r="Q137" s="86" t="str">
        <f t="shared" si="33"/>
        <v>11</v>
      </c>
      <c r="R137" s="86" t="str">
        <f t="shared" si="34"/>
        <v>94</v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11374811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3378581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14753392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14753392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2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468" activePane="bottomLeft" state="frozen"/>
      <selection pane="bottomLeft" activeCell="H490" sqref="H490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72" t="s">
        <v>664</v>
      </c>
      <c r="B1" s="372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3111</v>
      </c>
      <c r="D3" s="91" t="str">
        <f>IFERROR(VLOOKUP(C3,$X$5:$Z$129,2,FALSE),"")</f>
        <v>Plaće za redovan rad</v>
      </c>
      <c r="E3" s="129" t="s">
        <v>3051</v>
      </c>
      <c r="F3" s="91" t="str">
        <f>IFERROR(VLOOKUP(E3,$AD$6:$AE$1090,2,FALSE),"")</f>
        <v>Prilagodba mjera kontrole populacije komaraca zbog klimatskih promjena u RH</v>
      </c>
      <c r="G3" s="91" t="str">
        <f>IFERROR(VLOOKUP(E3,$AD$6:$AG$1090,4,FALSE),"")</f>
        <v>0942</v>
      </c>
      <c r="H3" s="128">
        <v>13290</v>
      </c>
      <c r="I3" s="128">
        <v>0</v>
      </c>
      <c r="J3" s="128">
        <v>0</v>
      </c>
      <c r="K3" s="143"/>
      <c r="L3" s="142"/>
      <c r="M3" s="142"/>
      <c r="N3" s="143"/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3051</v>
      </c>
      <c r="F4" s="91" t="str">
        <f t="shared" ref="F4:F67" si="3">IFERROR(VLOOKUP(E4,$AD$6:$AE$1090,2,FALSE),"")</f>
        <v>Prilagodba mjera kontrole populacije komaraca zbog klimatskih promjena u RH</v>
      </c>
      <c r="G4" s="91" t="str">
        <f t="shared" ref="G4:G67" si="4">IFERROR(VLOOKUP(E4,$AD$6:$AG$1090,4,FALSE),"")</f>
        <v>0942</v>
      </c>
      <c r="H4" s="128">
        <v>2708</v>
      </c>
      <c r="I4" s="128">
        <v>0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3211</v>
      </c>
      <c r="D5" s="91" t="str">
        <f t="shared" si="2"/>
        <v>Službena putovanja</v>
      </c>
      <c r="E5" s="129" t="s">
        <v>3051</v>
      </c>
      <c r="F5" s="91" t="str">
        <f t="shared" si="3"/>
        <v>Prilagodba mjera kontrole populacije komaraca zbog klimatskih promjena u RH</v>
      </c>
      <c r="G5" s="91" t="str">
        <f t="shared" si="4"/>
        <v>0942</v>
      </c>
      <c r="H5" s="128">
        <v>1128</v>
      </c>
      <c r="I5" s="128">
        <v>0</v>
      </c>
      <c r="J5" s="128">
        <v>0</v>
      </c>
      <c r="K5" s="143"/>
      <c r="L5" s="142"/>
      <c r="M5" s="142"/>
      <c r="N5" s="143"/>
      <c r="O5" s="322"/>
      <c r="P5" s="95"/>
      <c r="R5" s="86" t="str">
        <f t="shared" si="5"/>
        <v>321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3239</v>
      </c>
      <c r="D6" s="91" t="str">
        <f t="shared" si="2"/>
        <v>Ostale usluge</v>
      </c>
      <c r="E6" s="129" t="s">
        <v>3051</v>
      </c>
      <c r="F6" s="91" t="str">
        <f t="shared" si="3"/>
        <v>Prilagodba mjera kontrole populacije komaraca zbog klimatskih promjena u RH</v>
      </c>
      <c r="G6" s="91" t="str">
        <f t="shared" si="4"/>
        <v>0942</v>
      </c>
      <c r="H6" s="128">
        <v>4641</v>
      </c>
      <c r="I6" s="128">
        <v>0</v>
      </c>
      <c r="J6" s="128">
        <v>0</v>
      </c>
      <c r="K6" s="143"/>
      <c r="L6" s="142"/>
      <c r="M6" s="142"/>
      <c r="N6" s="143"/>
      <c r="O6" s="322"/>
      <c r="P6" s="95"/>
      <c r="R6" s="86" t="str">
        <f t="shared" si="5"/>
        <v>323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3693</v>
      </c>
      <c r="D7" s="91" t="str">
        <f t="shared" si="2"/>
        <v>Tekući prijenosi između proračunskih korisnika istog proraču</v>
      </c>
      <c r="E7" s="129" t="s">
        <v>3051</v>
      </c>
      <c r="F7" s="91" t="str">
        <f t="shared" si="3"/>
        <v>Prilagodba mjera kontrole populacije komaraca zbog klimatskih promjena u RH</v>
      </c>
      <c r="G7" s="91" t="str">
        <f t="shared" si="4"/>
        <v>0942</v>
      </c>
      <c r="H7" s="128">
        <v>46486</v>
      </c>
      <c r="I7" s="128">
        <v>0</v>
      </c>
      <c r="J7" s="128">
        <v>0</v>
      </c>
      <c r="K7" s="143"/>
      <c r="L7" s="142"/>
      <c r="M7" s="142"/>
      <c r="N7" s="143"/>
      <c r="O7" s="322"/>
      <c r="P7" s="95" t="s">
        <v>5280</v>
      </c>
      <c r="R7" s="86" t="str">
        <f t="shared" si="5"/>
        <v>369</v>
      </c>
      <c r="S7" s="86" t="str">
        <f t="shared" si="6"/>
        <v>36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3111</v>
      </c>
      <c r="D8" s="91" t="str">
        <f t="shared" si="2"/>
        <v>Plaće za redovan rad</v>
      </c>
      <c r="E8" s="129" t="s">
        <v>699</v>
      </c>
      <c r="F8" s="91" t="str">
        <f t="shared" si="3"/>
        <v>NOVI PODPROJEKT</v>
      </c>
      <c r="G8" s="91" t="str">
        <f t="shared" si="4"/>
        <v>NOVI PODPROJEKT</v>
      </c>
      <c r="H8" s="128">
        <v>17801</v>
      </c>
      <c r="I8" s="128">
        <v>0</v>
      </c>
      <c r="J8" s="128">
        <v>0</v>
      </c>
      <c r="K8" s="143" t="s">
        <v>5283</v>
      </c>
      <c r="L8" s="142" t="s">
        <v>5284</v>
      </c>
      <c r="M8" s="142" t="s">
        <v>5285</v>
      </c>
      <c r="N8" s="143" t="s">
        <v>3539</v>
      </c>
      <c r="O8" s="322" t="s">
        <v>5286</v>
      </c>
      <c r="P8" s="95"/>
      <c r="R8" s="86" t="str">
        <f t="shared" si="5"/>
        <v>311</v>
      </c>
      <c r="S8" s="86" t="str">
        <f t="shared" si="6"/>
        <v>31</v>
      </c>
      <c r="T8" s="86" t="str">
        <f t="shared" si="7"/>
        <v>OV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3132</v>
      </c>
      <c r="D9" s="91" t="str">
        <f t="shared" si="2"/>
        <v>Doprinosi za obvezno zdravstveno osiguranje</v>
      </c>
      <c r="E9" s="129" t="s">
        <v>699</v>
      </c>
      <c r="F9" s="91" t="str">
        <f t="shared" si="3"/>
        <v>NOVI PODPROJEKT</v>
      </c>
      <c r="G9" s="91" t="str">
        <f t="shared" si="4"/>
        <v>NOVI PODPROJEKT</v>
      </c>
      <c r="H9" s="128">
        <v>2937</v>
      </c>
      <c r="I9" s="128">
        <v>0</v>
      </c>
      <c r="J9" s="128">
        <v>0</v>
      </c>
      <c r="K9" s="143" t="s">
        <v>5283</v>
      </c>
      <c r="L9" s="142" t="s">
        <v>5284</v>
      </c>
      <c r="M9" s="142" t="s">
        <v>5285</v>
      </c>
      <c r="N9" s="143" t="s">
        <v>3539</v>
      </c>
      <c r="O9" s="322" t="s">
        <v>5286</v>
      </c>
      <c r="P9" s="95"/>
      <c r="R9" s="86" t="str">
        <f t="shared" si="5"/>
        <v>313</v>
      </c>
      <c r="S9" s="86" t="str">
        <f t="shared" si="6"/>
        <v>31</v>
      </c>
      <c r="T9" s="86" t="str">
        <f t="shared" si="7"/>
        <v>OV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3212</v>
      </c>
      <c r="D10" s="91" t="str">
        <f t="shared" si="2"/>
        <v>Naknade za prijevoz, za rad na terenu i odvojeni život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1394</v>
      </c>
      <c r="I10" s="128">
        <v>0</v>
      </c>
      <c r="J10" s="128">
        <v>0</v>
      </c>
      <c r="K10" s="143" t="s">
        <v>5283</v>
      </c>
      <c r="L10" s="142" t="s">
        <v>5284</v>
      </c>
      <c r="M10" s="142" t="s">
        <v>5285</v>
      </c>
      <c r="N10" s="143" t="s">
        <v>3539</v>
      </c>
      <c r="O10" s="322" t="s">
        <v>5286</v>
      </c>
      <c r="P10" s="95"/>
      <c r="R10" s="86" t="str">
        <f t="shared" si="5"/>
        <v>321</v>
      </c>
      <c r="S10" s="86" t="str">
        <f t="shared" si="6"/>
        <v>32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3211</v>
      </c>
      <c r="D11" s="91" t="str">
        <f t="shared" si="2"/>
        <v>Službena putovanja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14680</v>
      </c>
      <c r="I11" s="128">
        <v>0</v>
      </c>
      <c r="J11" s="128">
        <v>0</v>
      </c>
      <c r="K11" s="143" t="s">
        <v>5283</v>
      </c>
      <c r="L11" s="142" t="s">
        <v>5284</v>
      </c>
      <c r="M11" s="142" t="s">
        <v>5285</v>
      </c>
      <c r="N11" s="143" t="s">
        <v>3539</v>
      </c>
      <c r="O11" s="322" t="s">
        <v>5286</v>
      </c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3213</v>
      </c>
      <c r="D12" s="91" t="str">
        <f t="shared" si="2"/>
        <v>Stručno usavršavanje zaposlenika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1904</v>
      </c>
      <c r="I12" s="128">
        <v>0</v>
      </c>
      <c r="J12" s="128">
        <v>0</v>
      </c>
      <c r="K12" s="143" t="s">
        <v>5283</v>
      </c>
      <c r="L12" s="142" t="s">
        <v>5284</v>
      </c>
      <c r="M12" s="142" t="s">
        <v>5285</v>
      </c>
      <c r="N12" s="143" t="s">
        <v>3539</v>
      </c>
      <c r="O12" s="322" t="s">
        <v>5286</v>
      </c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52</v>
      </c>
      <c r="B13" s="91" t="str">
        <f t="shared" si="1"/>
        <v>Ostale pomoći</v>
      </c>
      <c r="C13" s="96">
        <v>3221</v>
      </c>
      <c r="D13" s="91" t="str">
        <f t="shared" si="2"/>
        <v>Uredski materijal i ostali materijalni rashodi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5972</v>
      </c>
      <c r="I13" s="128">
        <v>0</v>
      </c>
      <c r="J13" s="128">
        <v>0</v>
      </c>
      <c r="K13" s="143" t="s">
        <v>5283</v>
      </c>
      <c r="L13" s="142" t="s">
        <v>5284</v>
      </c>
      <c r="M13" s="142" t="s">
        <v>5285</v>
      </c>
      <c r="N13" s="143" t="s">
        <v>3539</v>
      </c>
      <c r="O13" s="322" t="s">
        <v>5286</v>
      </c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52</v>
      </c>
      <c r="B14" s="91" t="str">
        <f t="shared" si="1"/>
        <v>Ostale pomoći</v>
      </c>
      <c r="C14" s="96">
        <v>3225</v>
      </c>
      <c r="D14" s="91" t="str">
        <f t="shared" si="2"/>
        <v>Sitni inventar i auto gume</v>
      </c>
      <c r="E14" s="129" t="s">
        <v>699</v>
      </c>
      <c r="F14" s="91" t="str">
        <f t="shared" si="3"/>
        <v>NOVI PODPROJEKT</v>
      </c>
      <c r="G14" s="91" t="str">
        <f t="shared" si="4"/>
        <v>NOVI PODPROJEKT</v>
      </c>
      <c r="H14" s="128">
        <v>796</v>
      </c>
      <c r="I14" s="128">
        <v>0</v>
      </c>
      <c r="J14" s="128">
        <v>0</v>
      </c>
      <c r="K14" s="143" t="s">
        <v>5283</v>
      </c>
      <c r="L14" s="142" t="s">
        <v>5284</v>
      </c>
      <c r="M14" s="142" t="s">
        <v>5285</v>
      </c>
      <c r="N14" s="143" t="s">
        <v>3539</v>
      </c>
      <c r="O14" s="322" t="s">
        <v>5286</v>
      </c>
      <c r="P14" s="95"/>
      <c r="R14" s="86" t="str">
        <f t="shared" si="5"/>
        <v>322</v>
      </c>
      <c r="S14" s="86" t="str">
        <f t="shared" si="6"/>
        <v>32</v>
      </c>
      <c r="T14" s="86" t="str">
        <f t="shared" si="7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52</v>
      </c>
      <c r="B15" s="91" t="str">
        <f t="shared" si="1"/>
        <v>Ostale pomoći</v>
      </c>
      <c r="C15" s="96">
        <v>3235</v>
      </c>
      <c r="D15" s="91" t="str">
        <f t="shared" si="2"/>
        <v>Zakupnine i najamnine</v>
      </c>
      <c r="E15" s="129" t="s">
        <v>699</v>
      </c>
      <c r="F15" s="91" t="str">
        <f t="shared" si="3"/>
        <v>NOVI PODPROJEKT</v>
      </c>
      <c r="G15" s="91" t="str">
        <f t="shared" si="4"/>
        <v>NOVI PODPROJEKT</v>
      </c>
      <c r="H15" s="128">
        <v>9290</v>
      </c>
      <c r="I15" s="128">
        <v>0</v>
      </c>
      <c r="J15" s="128">
        <v>0</v>
      </c>
      <c r="K15" s="143" t="s">
        <v>5283</v>
      </c>
      <c r="L15" s="142" t="s">
        <v>5284</v>
      </c>
      <c r="M15" s="142" t="s">
        <v>5285</v>
      </c>
      <c r="N15" s="143" t="s">
        <v>3539</v>
      </c>
      <c r="O15" s="322" t="s">
        <v>5286</v>
      </c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52</v>
      </c>
      <c r="B16" s="91" t="str">
        <f t="shared" si="1"/>
        <v>Ostale pomoći</v>
      </c>
      <c r="C16" s="96">
        <v>3239</v>
      </c>
      <c r="D16" s="91" t="str">
        <f t="shared" si="2"/>
        <v>Ostale usluge</v>
      </c>
      <c r="E16" s="129" t="s">
        <v>699</v>
      </c>
      <c r="F16" s="91" t="str">
        <f t="shared" si="3"/>
        <v>NOVI PODPROJEKT</v>
      </c>
      <c r="G16" s="91" t="str">
        <f t="shared" si="4"/>
        <v>NOVI PODPROJEKT</v>
      </c>
      <c r="H16" s="128">
        <v>133</v>
      </c>
      <c r="I16" s="128">
        <v>0</v>
      </c>
      <c r="J16" s="128">
        <v>0</v>
      </c>
      <c r="K16" s="143" t="s">
        <v>5283</v>
      </c>
      <c r="L16" s="142" t="s">
        <v>5284</v>
      </c>
      <c r="M16" s="142" t="s">
        <v>5285</v>
      </c>
      <c r="N16" s="143" t="s">
        <v>3539</v>
      </c>
      <c r="O16" s="322" t="s">
        <v>5286</v>
      </c>
      <c r="P16" s="95"/>
      <c r="R16" s="86" t="str">
        <f t="shared" si="5"/>
        <v>323</v>
      </c>
      <c r="S16" s="86" t="str">
        <f t="shared" si="6"/>
        <v>32</v>
      </c>
      <c r="T16" s="86" t="str">
        <f t="shared" si="7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52</v>
      </c>
      <c r="B17" s="91" t="str">
        <f t="shared" si="1"/>
        <v>Ostale pomoći</v>
      </c>
      <c r="C17" s="96">
        <v>4224</v>
      </c>
      <c r="D17" s="91" t="str">
        <f t="shared" si="2"/>
        <v>Medicinska i laboratorijska oprema</v>
      </c>
      <c r="E17" s="129" t="s">
        <v>699</v>
      </c>
      <c r="F17" s="91" t="str">
        <f t="shared" si="3"/>
        <v>NOVI PODPROJEKT</v>
      </c>
      <c r="G17" s="91" t="str">
        <f t="shared" si="4"/>
        <v>NOVI PODPROJEKT</v>
      </c>
      <c r="H17" s="128">
        <v>41940</v>
      </c>
      <c r="I17" s="128">
        <v>0</v>
      </c>
      <c r="J17" s="128">
        <v>0</v>
      </c>
      <c r="K17" s="143" t="s">
        <v>5283</v>
      </c>
      <c r="L17" s="142" t="s">
        <v>5284</v>
      </c>
      <c r="M17" s="142" t="s">
        <v>5285</v>
      </c>
      <c r="N17" s="143" t="s">
        <v>3539</v>
      </c>
      <c r="O17" s="322" t="s">
        <v>5286</v>
      </c>
      <c r="P17" s="95"/>
      <c r="R17" s="86" t="str">
        <f t="shared" si="5"/>
        <v>422</v>
      </c>
      <c r="S17" s="86" t="str">
        <f t="shared" si="6"/>
        <v>42</v>
      </c>
      <c r="T17" s="86" t="str">
        <f t="shared" si="7"/>
        <v>OV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52</v>
      </c>
      <c r="B18" s="91" t="str">
        <f t="shared" si="1"/>
        <v>Ostale pomoći</v>
      </c>
      <c r="C18" s="96">
        <v>3211</v>
      </c>
      <c r="D18" s="91" t="str">
        <f t="shared" si="2"/>
        <v>Službena putovanja</v>
      </c>
      <c r="E18" s="129" t="s">
        <v>2039</v>
      </c>
      <c r="F18" s="91" t="str">
        <f t="shared" si="3"/>
        <v>ERASMUS+GAMe based learning in MAthematics</v>
      </c>
      <c r="G18" s="91" t="str">
        <f t="shared" si="4"/>
        <v>0942</v>
      </c>
      <c r="H18" s="128">
        <v>8218</v>
      </c>
      <c r="I18" s="128">
        <v>0</v>
      </c>
      <c r="J18" s="128">
        <v>0</v>
      </c>
      <c r="K18" s="143"/>
      <c r="L18" s="142"/>
      <c r="M18" s="142"/>
      <c r="N18" s="143"/>
      <c r="O18" s="322"/>
      <c r="P18" s="95"/>
      <c r="R18" s="86" t="str">
        <f t="shared" si="5"/>
        <v>321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52</v>
      </c>
      <c r="B19" s="91" t="str">
        <f t="shared" si="1"/>
        <v>Ostale pomoći</v>
      </c>
      <c r="C19" s="96">
        <v>3221</v>
      </c>
      <c r="D19" s="91" t="str">
        <f t="shared" si="2"/>
        <v>Uredski materijal i ostali materijalni rashodi</v>
      </c>
      <c r="E19" s="129" t="s">
        <v>2039</v>
      </c>
      <c r="F19" s="91" t="str">
        <f t="shared" si="3"/>
        <v>ERASMUS+GAMe based learning in MAthematics</v>
      </c>
      <c r="G19" s="91" t="str">
        <f t="shared" si="4"/>
        <v>0942</v>
      </c>
      <c r="H19" s="128">
        <v>500</v>
      </c>
      <c r="I19" s="128">
        <v>0</v>
      </c>
      <c r="J19" s="128">
        <v>0</v>
      </c>
      <c r="K19" s="143"/>
      <c r="L19" s="142"/>
      <c r="M19" s="142"/>
      <c r="N19" s="143"/>
      <c r="O19" s="322"/>
      <c r="P19" s="95"/>
      <c r="R19" s="86" t="str">
        <f t="shared" si="5"/>
        <v>322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52</v>
      </c>
      <c r="B20" s="91" t="str">
        <f t="shared" si="1"/>
        <v>Ostale pomoći</v>
      </c>
      <c r="C20" s="96">
        <v>3239</v>
      </c>
      <c r="D20" s="91" t="str">
        <f t="shared" si="2"/>
        <v>Ostale usluge</v>
      </c>
      <c r="E20" s="129" t="s">
        <v>2039</v>
      </c>
      <c r="F20" s="91" t="str">
        <f t="shared" si="3"/>
        <v>ERASMUS+GAMe based learning in MAthematics</v>
      </c>
      <c r="G20" s="91" t="str">
        <f t="shared" si="4"/>
        <v>0942</v>
      </c>
      <c r="H20" s="128">
        <v>900</v>
      </c>
      <c r="I20" s="128">
        <v>0</v>
      </c>
      <c r="J20" s="128">
        <v>0</v>
      </c>
      <c r="K20" s="143"/>
      <c r="L20" s="142"/>
      <c r="M20" s="142"/>
      <c r="N20" s="143"/>
      <c r="O20" s="322"/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52</v>
      </c>
      <c r="B21" s="91" t="str">
        <f t="shared" si="1"/>
        <v>Ostale pomoći</v>
      </c>
      <c r="C21" s="96">
        <v>3293</v>
      </c>
      <c r="D21" s="91" t="str">
        <f t="shared" si="2"/>
        <v>Reprezentacija</v>
      </c>
      <c r="E21" s="129" t="s">
        <v>2039</v>
      </c>
      <c r="F21" s="91" t="str">
        <f t="shared" si="3"/>
        <v>ERASMUS+GAMe based learning in MAthematics</v>
      </c>
      <c r="G21" s="91" t="str">
        <f t="shared" si="4"/>
        <v>0942</v>
      </c>
      <c r="H21" s="128">
        <v>3000</v>
      </c>
      <c r="I21" s="128">
        <v>0</v>
      </c>
      <c r="J21" s="128">
        <v>0</v>
      </c>
      <c r="K21" s="143"/>
      <c r="L21" s="142"/>
      <c r="M21" s="142"/>
      <c r="N21" s="143"/>
      <c r="O21" s="322"/>
      <c r="P21" s="95"/>
      <c r="R21" s="86" t="str">
        <f t="shared" si="5"/>
        <v>329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52</v>
      </c>
      <c r="B22" s="91" t="str">
        <f t="shared" si="1"/>
        <v>Ostale pomoći</v>
      </c>
      <c r="C22" s="96">
        <v>3237</v>
      </c>
      <c r="D22" s="91" t="str">
        <f t="shared" si="2"/>
        <v>Intelektualne i osobne usluge</v>
      </c>
      <c r="E22" s="129" t="s">
        <v>2039</v>
      </c>
      <c r="F22" s="91" t="str">
        <f t="shared" si="3"/>
        <v>ERASMUS+GAMe based learning in MAthematics</v>
      </c>
      <c r="G22" s="91" t="str">
        <f t="shared" si="4"/>
        <v>0942</v>
      </c>
      <c r="H22" s="128">
        <v>1000</v>
      </c>
      <c r="I22" s="128">
        <v>0</v>
      </c>
      <c r="J22" s="128">
        <v>0</v>
      </c>
      <c r="K22" s="143"/>
      <c r="L22" s="142"/>
      <c r="M22" s="142"/>
      <c r="N22" s="143"/>
      <c r="O22" s="322"/>
      <c r="P22" s="95"/>
      <c r="R22" s="86" t="str">
        <f t="shared" si="5"/>
        <v>323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52</v>
      </c>
      <c r="B23" s="91" t="str">
        <f t="shared" si="1"/>
        <v>Ostale pomoći</v>
      </c>
      <c r="C23" s="96">
        <v>3299</v>
      </c>
      <c r="D23" s="91" t="str">
        <f t="shared" si="2"/>
        <v>Ostali nespomenuti rashodi poslovanja</v>
      </c>
      <c r="E23" s="129" t="s">
        <v>2039</v>
      </c>
      <c r="F23" s="91" t="str">
        <f t="shared" si="3"/>
        <v>ERASMUS+GAMe based learning in MAthematics</v>
      </c>
      <c r="G23" s="91" t="str">
        <f t="shared" si="4"/>
        <v>0942</v>
      </c>
      <c r="H23" s="128">
        <v>1600</v>
      </c>
      <c r="I23" s="128">
        <v>0</v>
      </c>
      <c r="J23" s="128">
        <v>0</v>
      </c>
      <c r="K23" s="143"/>
      <c r="L23" s="142"/>
      <c r="M23" s="142"/>
      <c r="N23" s="143"/>
      <c r="O23" s="322"/>
      <c r="P23" s="95"/>
      <c r="R23" s="86" t="str">
        <f t="shared" si="5"/>
        <v>329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12</v>
      </c>
      <c r="B24" s="91" t="str">
        <f t="shared" si="1"/>
        <v>Sredstva učešća za pomoći</v>
      </c>
      <c r="C24" s="96">
        <v>4212</v>
      </c>
      <c r="D24" s="91" t="str">
        <f t="shared" si="2"/>
        <v>Poslovni objekti</v>
      </c>
      <c r="E24" s="129" t="s">
        <v>867</v>
      </c>
      <c r="F24" s="91" t="str">
        <f t="shared" si="3"/>
        <v>Ulaganje u organizacijsku reformu i infrastrukturu sektora istraživanja, razvoja i inovacija</v>
      </c>
      <c r="G24" s="91" t="str">
        <f t="shared" si="4"/>
        <v>0942</v>
      </c>
      <c r="H24" s="128">
        <v>85930</v>
      </c>
      <c r="I24" s="128">
        <v>0</v>
      </c>
      <c r="J24" s="128">
        <v>0</v>
      </c>
      <c r="K24" s="128"/>
      <c r="L24" s="142" t="s">
        <v>5287</v>
      </c>
      <c r="M24" s="142" t="s">
        <v>1711</v>
      </c>
      <c r="N24" s="143" t="s">
        <v>5288</v>
      </c>
      <c r="O24" s="322" t="s">
        <v>5289</v>
      </c>
      <c r="P24" s="95"/>
      <c r="R24" s="86" t="str">
        <f t="shared" si="5"/>
        <v>421</v>
      </c>
      <c r="S24" s="86" t="str">
        <f t="shared" si="6"/>
        <v>42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563</v>
      </c>
      <c r="B25" s="91" t="str">
        <f t="shared" si="1"/>
        <v>Europski fond za regionalni razvoj (ERDF)</v>
      </c>
      <c r="C25" s="96">
        <v>4212</v>
      </c>
      <c r="D25" s="91" t="str">
        <f t="shared" si="2"/>
        <v>Poslovni objekti</v>
      </c>
      <c r="E25" s="129" t="s">
        <v>867</v>
      </c>
      <c r="F25" s="91" t="str">
        <f t="shared" si="3"/>
        <v>Ulaganje u organizacijsku reformu i infrastrukturu sektora istraživanja, razvoja i inovacija</v>
      </c>
      <c r="G25" s="91" t="str">
        <f t="shared" si="4"/>
        <v>0942</v>
      </c>
      <c r="H25" s="128">
        <v>607543</v>
      </c>
      <c r="I25" s="128">
        <v>0</v>
      </c>
      <c r="J25" s="128">
        <v>0</v>
      </c>
      <c r="K25" s="128"/>
      <c r="L25" s="142" t="s">
        <v>5287</v>
      </c>
      <c r="M25" s="142" t="s">
        <v>1711</v>
      </c>
      <c r="N25" s="143" t="s">
        <v>5288</v>
      </c>
      <c r="O25" s="322" t="s">
        <v>5289</v>
      </c>
      <c r="P25" s="95"/>
      <c r="R25" s="86" t="str">
        <f t="shared" si="5"/>
        <v>421</v>
      </c>
      <c r="S25" s="86" t="str">
        <f t="shared" si="6"/>
        <v>42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563</v>
      </c>
      <c r="B26" s="91" t="str">
        <f t="shared" si="1"/>
        <v>Europski fond za regionalni razvoj (ERDF)</v>
      </c>
      <c r="C26" s="96">
        <v>3237</v>
      </c>
      <c r="D26" s="91" t="str">
        <f t="shared" si="2"/>
        <v>Intelektualne i osobne usluge</v>
      </c>
      <c r="E26" s="129" t="s">
        <v>867</v>
      </c>
      <c r="F26" s="91" t="str">
        <f t="shared" si="3"/>
        <v>Ulaganje u organizacijsku reformu i infrastrukturu sektora istraživanja, razvoja i inovacija</v>
      </c>
      <c r="G26" s="91" t="str">
        <f t="shared" si="4"/>
        <v>0942</v>
      </c>
      <c r="H26" s="128">
        <v>25965</v>
      </c>
      <c r="I26" s="128">
        <v>0</v>
      </c>
      <c r="J26" s="128">
        <v>0</v>
      </c>
      <c r="K26" s="128"/>
      <c r="L26" s="142" t="s">
        <v>5287</v>
      </c>
      <c r="M26" s="142" t="s">
        <v>1711</v>
      </c>
      <c r="N26" s="143" t="s">
        <v>5288</v>
      </c>
      <c r="O26" s="322" t="s">
        <v>5289</v>
      </c>
      <c r="P26" s="95"/>
      <c r="R26" s="86" t="str">
        <f t="shared" si="5"/>
        <v>323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12</v>
      </c>
      <c r="B27" s="91" t="str">
        <f t="shared" si="1"/>
        <v>Sredstva učešća za pomoći</v>
      </c>
      <c r="C27" s="96">
        <v>3237</v>
      </c>
      <c r="D27" s="91" t="str">
        <f t="shared" si="2"/>
        <v>Intelektualne i osobne usluge</v>
      </c>
      <c r="E27" s="129" t="s">
        <v>867</v>
      </c>
      <c r="F27" s="91" t="str">
        <f t="shared" si="3"/>
        <v>Ulaganje u organizacijsku reformu i infrastrukturu sektora istraživanja, razvoja i inovacija</v>
      </c>
      <c r="G27" s="91" t="str">
        <f t="shared" si="4"/>
        <v>0942</v>
      </c>
      <c r="H27" s="128">
        <v>25865</v>
      </c>
      <c r="I27" s="128">
        <v>0</v>
      </c>
      <c r="J27" s="128">
        <v>0</v>
      </c>
      <c r="K27" s="143"/>
      <c r="L27" s="142" t="s">
        <v>5287</v>
      </c>
      <c r="M27" s="142" t="s">
        <v>1711</v>
      </c>
      <c r="N27" s="143" t="s">
        <v>5288</v>
      </c>
      <c r="O27" s="322" t="s">
        <v>5289</v>
      </c>
      <c r="P27" s="95"/>
      <c r="R27" s="86" t="str">
        <f t="shared" si="5"/>
        <v>323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563</v>
      </c>
      <c r="B28" s="91" t="str">
        <f t="shared" si="1"/>
        <v>Europski fond za regionalni razvoj (ERDF)</v>
      </c>
      <c r="C28" s="96">
        <v>3693</v>
      </c>
      <c r="D28" s="91" t="str">
        <f t="shared" si="2"/>
        <v>Tekući prijenosi između proračunskih korisnika istog proraču</v>
      </c>
      <c r="E28" s="129" t="s">
        <v>866</v>
      </c>
      <c r="F28" s="91" t="str">
        <f t="shared" si="3"/>
        <v>Vrhunska istraživanja Znanstvenih centara izvrsnosti</v>
      </c>
      <c r="G28" s="91" t="str">
        <f t="shared" si="4"/>
        <v>0942</v>
      </c>
      <c r="H28" s="128">
        <v>265446</v>
      </c>
      <c r="I28" s="128">
        <v>0</v>
      </c>
      <c r="J28" s="128">
        <v>0</v>
      </c>
      <c r="K28" s="143"/>
      <c r="L28" s="142" t="s">
        <v>5290</v>
      </c>
      <c r="M28" s="142" t="s">
        <v>1711</v>
      </c>
      <c r="N28" s="143" t="s">
        <v>5288</v>
      </c>
      <c r="O28" s="322" t="s">
        <v>5291</v>
      </c>
      <c r="P28" s="95" t="s">
        <v>5292</v>
      </c>
      <c r="R28" s="86" t="str">
        <f t="shared" si="5"/>
        <v>369</v>
      </c>
      <c r="S28" s="86" t="str">
        <f t="shared" si="6"/>
        <v>36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563</v>
      </c>
      <c r="B29" s="91" t="str">
        <f t="shared" si="1"/>
        <v>Europski fond za regionalni razvoj (ERDF)</v>
      </c>
      <c r="C29" s="96">
        <v>3693</v>
      </c>
      <c r="D29" s="91" t="str">
        <f t="shared" si="2"/>
        <v>Tekući prijenosi između proračunskih korisnika istog proraču</v>
      </c>
      <c r="E29" s="129" t="s">
        <v>866</v>
      </c>
      <c r="F29" s="91" t="str">
        <f t="shared" si="3"/>
        <v>Vrhunska istraživanja Znanstvenih centara izvrsnosti</v>
      </c>
      <c r="G29" s="91" t="str">
        <f t="shared" si="4"/>
        <v>0942</v>
      </c>
      <c r="H29" s="128">
        <v>301944</v>
      </c>
      <c r="I29" s="128">
        <v>0</v>
      </c>
      <c r="J29" s="128">
        <v>0</v>
      </c>
      <c r="K29" s="143"/>
      <c r="L29" s="142" t="s">
        <v>5290</v>
      </c>
      <c r="M29" s="142" t="s">
        <v>1711</v>
      </c>
      <c r="N29" s="143" t="s">
        <v>5288</v>
      </c>
      <c r="O29" s="322" t="s">
        <v>5291</v>
      </c>
      <c r="P29" s="95" t="s">
        <v>5293</v>
      </c>
      <c r="R29" s="86" t="str">
        <f t="shared" si="5"/>
        <v>369</v>
      </c>
      <c r="S29" s="86" t="str">
        <f t="shared" si="6"/>
        <v>36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563</v>
      </c>
      <c r="B30" s="91" t="str">
        <f t="shared" si="1"/>
        <v>Europski fond za regionalni razvoj (ERDF)</v>
      </c>
      <c r="C30" s="96">
        <v>3693</v>
      </c>
      <c r="D30" s="91" t="str">
        <f t="shared" si="2"/>
        <v>Tekući prijenosi između proračunskih korisnika istog proraču</v>
      </c>
      <c r="E30" s="129" t="s">
        <v>866</v>
      </c>
      <c r="F30" s="91" t="str">
        <f t="shared" si="3"/>
        <v>Vrhunska istraživanja Znanstvenih centara izvrsnosti</v>
      </c>
      <c r="G30" s="91" t="str">
        <f t="shared" si="4"/>
        <v>0942</v>
      </c>
      <c r="H30" s="128">
        <v>7963</v>
      </c>
      <c r="I30" s="128">
        <v>0</v>
      </c>
      <c r="J30" s="128">
        <v>0</v>
      </c>
      <c r="K30" s="143"/>
      <c r="L30" s="142" t="s">
        <v>5290</v>
      </c>
      <c r="M30" s="142" t="s">
        <v>1711</v>
      </c>
      <c r="N30" s="143" t="s">
        <v>5288</v>
      </c>
      <c r="O30" s="322" t="s">
        <v>5291</v>
      </c>
      <c r="P30" s="95" t="s">
        <v>5294</v>
      </c>
      <c r="R30" s="86" t="str">
        <f t="shared" si="5"/>
        <v>369</v>
      </c>
      <c r="S30" s="86" t="str">
        <f t="shared" si="6"/>
        <v>36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563</v>
      </c>
      <c r="B31" s="91" t="str">
        <f t="shared" si="1"/>
        <v>Europski fond za regionalni razvoj (ERDF)</v>
      </c>
      <c r="C31" s="96">
        <v>3693</v>
      </c>
      <c r="D31" s="91" t="str">
        <f t="shared" si="2"/>
        <v>Tekući prijenosi između proračunskih korisnika istog proraču</v>
      </c>
      <c r="E31" s="129" t="s">
        <v>866</v>
      </c>
      <c r="F31" s="91" t="str">
        <f t="shared" si="3"/>
        <v>Vrhunska istraživanja Znanstvenih centara izvrsnosti</v>
      </c>
      <c r="G31" s="91" t="str">
        <f t="shared" si="4"/>
        <v>0942</v>
      </c>
      <c r="H31" s="128">
        <v>212356</v>
      </c>
      <c r="I31" s="128">
        <v>0</v>
      </c>
      <c r="J31" s="128">
        <v>0</v>
      </c>
      <c r="K31" s="143"/>
      <c r="L31" s="142" t="s">
        <v>5290</v>
      </c>
      <c r="M31" s="142" t="s">
        <v>1711</v>
      </c>
      <c r="N31" s="143" t="s">
        <v>5288</v>
      </c>
      <c r="O31" s="322" t="s">
        <v>5291</v>
      </c>
      <c r="P31" s="95" t="s">
        <v>5295</v>
      </c>
      <c r="R31" s="86" t="str">
        <f t="shared" si="5"/>
        <v>369</v>
      </c>
      <c r="S31" s="86" t="str">
        <f t="shared" si="6"/>
        <v>36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563</v>
      </c>
      <c r="B32" s="91" t="str">
        <f t="shared" si="1"/>
        <v>Europski fond za regionalni razvoj (ERDF)</v>
      </c>
      <c r="C32" s="96">
        <v>3693</v>
      </c>
      <c r="D32" s="91" t="str">
        <f t="shared" si="2"/>
        <v>Tekući prijenosi između proračunskih korisnika istog proraču</v>
      </c>
      <c r="E32" s="129" t="s">
        <v>866</v>
      </c>
      <c r="F32" s="91" t="str">
        <f t="shared" si="3"/>
        <v>Vrhunska istraživanja Znanstvenih centara izvrsnosti</v>
      </c>
      <c r="G32" s="91" t="str">
        <f t="shared" si="4"/>
        <v>0942</v>
      </c>
      <c r="H32" s="128">
        <v>132723</v>
      </c>
      <c r="I32" s="128">
        <v>0</v>
      </c>
      <c r="J32" s="128">
        <v>0</v>
      </c>
      <c r="K32" s="143"/>
      <c r="L32" s="142" t="s">
        <v>5290</v>
      </c>
      <c r="M32" s="142" t="s">
        <v>1711</v>
      </c>
      <c r="N32" s="143" t="s">
        <v>5288</v>
      </c>
      <c r="O32" s="322" t="s">
        <v>5291</v>
      </c>
      <c r="P32" s="95" t="s">
        <v>5296</v>
      </c>
      <c r="R32" s="86" t="str">
        <f t="shared" si="5"/>
        <v>369</v>
      </c>
      <c r="S32" s="86" t="str">
        <f t="shared" si="6"/>
        <v>36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563</v>
      </c>
      <c r="B33" s="91" t="str">
        <f t="shared" si="1"/>
        <v>Europski fond za regionalni razvoj (ERDF)</v>
      </c>
      <c r="C33" s="96">
        <v>3531</v>
      </c>
      <c r="D33" s="91" t="str">
        <f t="shared" si="2"/>
        <v>Subvencije trgovačkim društvima, zadrugama, poljoprivrednici</v>
      </c>
      <c r="E33" s="129" t="s">
        <v>866</v>
      </c>
      <c r="F33" s="91" t="str">
        <f t="shared" si="3"/>
        <v>Vrhunska istraživanja Znanstvenih centara izvrsnosti</v>
      </c>
      <c r="G33" s="91" t="str">
        <f t="shared" si="4"/>
        <v>0942</v>
      </c>
      <c r="H33" s="128">
        <v>92906</v>
      </c>
      <c r="I33" s="128">
        <v>0</v>
      </c>
      <c r="J33" s="128">
        <v>0</v>
      </c>
      <c r="K33" s="143"/>
      <c r="L33" s="142" t="s">
        <v>5290</v>
      </c>
      <c r="M33" s="142" t="s">
        <v>1711</v>
      </c>
      <c r="N33" s="143" t="s">
        <v>5288</v>
      </c>
      <c r="O33" s="322" t="s">
        <v>5291</v>
      </c>
      <c r="P33" s="95"/>
      <c r="R33" s="86" t="str">
        <f t="shared" si="5"/>
        <v>353</v>
      </c>
      <c r="S33" s="86" t="str">
        <f t="shared" si="6"/>
        <v>35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563</v>
      </c>
      <c r="B34" s="91" t="str">
        <f t="shared" si="1"/>
        <v>Europski fond za regionalni razvoj (ERDF)</v>
      </c>
      <c r="C34" s="96">
        <v>3681</v>
      </c>
      <c r="D34" s="91" t="str">
        <f t="shared" si="2"/>
        <v>Tekuće pomoći temeljem prijenosa EU sredstava</v>
      </c>
      <c r="E34" s="129" t="s">
        <v>866</v>
      </c>
      <c r="F34" s="91" t="str">
        <f t="shared" si="3"/>
        <v>Vrhunska istraživanja Znanstvenih centara izvrsnosti</v>
      </c>
      <c r="G34" s="91" t="str">
        <f t="shared" si="4"/>
        <v>0942</v>
      </c>
      <c r="H34" s="128">
        <v>99277</v>
      </c>
      <c r="I34" s="128">
        <v>0</v>
      </c>
      <c r="J34" s="128">
        <v>0</v>
      </c>
      <c r="K34" s="143"/>
      <c r="L34" s="142" t="s">
        <v>5290</v>
      </c>
      <c r="M34" s="142" t="s">
        <v>1711</v>
      </c>
      <c r="N34" s="143" t="s">
        <v>5288</v>
      </c>
      <c r="O34" s="322" t="s">
        <v>5291</v>
      </c>
      <c r="P34" s="95"/>
      <c r="R34" s="86" t="str">
        <f t="shared" si="5"/>
        <v>368</v>
      </c>
      <c r="S34" s="86" t="str">
        <f t="shared" si="6"/>
        <v>36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563</v>
      </c>
      <c r="B35" s="91" t="str">
        <f t="shared" si="1"/>
        <v>Europski fond za regionalni razvoj (ERDF)</v>
      </c>
      <c r="C35" s="96">
        <v>4224</v>
      </c>
      <c r="D35" s="91" t="str">
        <f t="shared" si="2"/>
        <v>Medicinska i laboratorijska oprema</v>
      </c>
      <c r="E35" s="129" t="s">
        <v>866</v>
      </c>
      <c r="F35" s="91" t="str">
        <f t="shared" si="3"/>
        <v>Vrhunska istraživanja Znanstvenih centara izvrsnosti</v>
      </c>
      <c r="G35" s="91" t="str">
        <f t="shared" si="4"/>
        <v>0942</v>
      </c>
      <c r="H35" s="128">
        <v>50000</v>
      </c>
      <c r="I35" s="128">
        <v>0</v>
      </c>
      <c r="J35" s="128">
        <v>0</v>
      </c>
      <c r="K35" s="143"/>
      <c r="L35" s="142" t="s">
        <v>5290</v>
      </c>
      <c r="M35" s="142" t="s">
        <v>1711</v>
      </c>
      <c r="N35" s="143" t="s">
        <v>5288</v>
      </c>
      <c r="O35" s="322" t="s">
        <v>5291</v>
      </c>
      <c r="P35" s="95"/>
      <c r="R35" s="86" t="str">
        <f t="shared" si="5"/>
        <v>422</v>
      </c>
      <c r="S35" s="86" t="str">
        <f t="shared" si="6"/>
        <v>42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563</v>
      </c>
      <c r="B36" s="91" t="str">
        <f t="shared" si="1"/>
        <v>Europski fond za regionalni razvoj (ERDF)</v>
      </c>
      <c r="C36" s="96">
        <v>3221</v>
      </c>
      <c r="D36" s="91" t="str">
        <f t="shared" si="2"/>
        <v>Uredski materijal i ostali materijalni rashodi</v>
      </c>
      <c r="E36" s="129" t="s">
        <v>866</v>
      </c>
      <c r="F36" s="91" t="str">
        <f t="shared" si="3"/>
        <v>Vrhunska istraživanja Znanstvenih centara izvrsnosti</v>
      </c>
      <c r="G36" s="91" t="str">
        <f t="shared" si="4"/>
        <v>0942</v>
      </c>
      <c r="H36" s="128">
        <v>50000</v>
      </c>
      <c r="I36" s="128">
        <v>0</v>
      </c>
      <c r="J36" s="128">
        <v>0</v>
      </c>
      <c r="K36" s="143"/>
      <c r="L36" s="142" t="s">
        <v>5290</v>
      </c>
      <c r="M36" s="142" t="s">
        <v>1711</v>
      </c>
      <c r="N36" s="143" t="s">
        <v>5288</v>
      </c>
      <c r="O36" s="322" t="s">
        <v>5291</v>
      </c>
      <c r="P36" s="95"/>
      <c r="R36" s="86" t="str">
        <f t="shared" si="5"/>
        <v>322</v>
      </c>
      <c r="S36" s="86" t="str">
        <f t="shared" si="6"/>
        <v>32</v>
      </c>
      <c r="T36" s="86" t="str">
        <f t="shared" si="7"/>
        <v>94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>
        <v>563</v>
      </c>
      <c r="B37" s="91" t="str">
        <f t="shared" si="1"/>
        <v>Europski fond za regionalni razvoj (ERDF)</v>
      </c>
      <c r="C37" s="96">
        <v>3232</v>
      </c>
      <c r="D37" s="91" t="str">
        <f t="shared" si="2"/>
        <v>Usluge tekućeg i investicijskog održavanja</v>
      </c>
      <c r="E37" s="129" t="s">
        <v>866</v>
      </c>
      <c r="F37" s="91" t="str">
        <f t="shared" si="3"/>
        <v>Vrhunska istraživanja Znanstvenih centara izvrsnosti</v>
      </c>
      <c r="G37" s="91" t="str">
        <f t="shared" si="4"/>
        <v>0942</v>
      </c>
      <c r="H37" s="128">
        <v>26545</v>
      </c>
      <c r="I37" s="128">
        <v>0</v>
      </c>
      <c r="J37" s="128">
        <v>0</v>
      </c>
      <c r="K37" s="143"/>
      <c r="L37" s="142" t="s">
        <v>5290</v>
      </c>
      <c r="M37" s="142" t="s">
        <v>1711</v>
      </c>
      <c r="N37" s="143" t="s">
        <v>5288</v>
      </c>
      <c r="O37" s="322" t="s">
        <v>5291</v>
      </c>
      <c r="P37" s="95"/>
      <c r="R37" s="86" t="str">
        <f t="shared" si="5"/>
        <v>323</v>
      </c>
      <c r="S37" s="86" t="str">
        <f t="shared" si="6"/>
        <v>32</v>
      </c>
      <c r="T37" s="86" t="str">
        <f t="shared" si="7"/>
        <v>94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563</v>
      </c>
      <c r="B38" s="91" t="str">
        <f t="shared" si="1"/>
        <v>Europski fond za regionalni razvoj (ERDF)</v>
      </c>
      <c r="C38" s="96">
        <v>3721</v>
      </c>
      <c r="D38" s="91" t="str">
        <f t="shared" si="2"/>
        <v>Naknade građanima i kućanstvima u novcu</v>
      </c>
      <c r="E38" s="129" t="s">
        <v>866</v>
      </c>
      <c r="F38" s="91" t="str">
        <f t="shared" si="3"/>
        <v>Vrhunska istraživanja Znanstvenih centara izvrsnosti</v>
      </c>
      <c r="G38" s="91" t="str">
        <f t="shared" si="4"/>
        <v>0942</v>
      </c>
      <c r="H38" s="128">
        <v>6636</v>
      </c>
      <c r="I38" s="128">
        <v>0</v>
      </c>
      <c r="J38" s="128">
        <v>0</v>
      </c>
      <c r="K38" s="143"/>
      <c r="L38" s="142" t="s">
        <v>5290</v>
      </c>
      <c r="M38" s="142" t="s">
        <v>1711</v>
      </c>
      <c r="N38" s="143" t="s">
        <v>5288</v>
      </c>
      <c r="O38" s="322" t="s">
        <v>5291</v>
      </c>
      <c r="P38" s="95"/>
      <c r="R38" s="86" t="str">
        <f t="shared" si="5"/>
        <v>372</v>
      </c>
      <c r="S38" s="86" t="str">
        <f t="shared" si="6"/>
        <v>37</v>
      </c>
      <c r="T38" s="86" t="str">
        <f t="shared" si="7"/>
        <v>94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563</v>
      </c>
      <c r="B39" s="91" t="str">
        <f t="shared" si="1"/>
        <v>Europski fond za regionalni razvoj (ERDF)</v>
      </c>
      <c r="C39" s="96">
        <v>3237</v>
      </c>
      <c r="D39" s="91" t="str">
        <f t="shared" si="2"/>
        <v>Intelektualne i osobne usluge</v>
      </c>
      <c r="E39" s="129" t="s">
        <v>866</v>
      </c>
      <c r="F39" s="91" t="str">
        <f t="shared" si="3"/>
        <v>Vrhunska istraživanja Znanstvenih centara izvrsnosti</v>
      </c>
      <c r="G39" s="91" t="str">
        <f t="shared" si="4"/>
        <v>0942</v>
      </c>
      <c r="H39" s="128">
        <v>13272</v>
      </c>
      <c r="I39" s="128">
        <v>0</v>
      </c>
      <c r="J39" s="128">
        <v>0</v>
      </c>
      <c r="K39" s="143"/>
      <c r="L39" s="142" t="s">
        <v>5290</v>
      </c>
      <c r="M39" s="142" t="s">
        <v>1711</v>
      </c>
      <c r="N39" s="143" t="s">
        <v>5288</v>
      </c>
      <c r="O39" s="322" t="s">
        <v>5291</v>
      </c>
      <c r="P39" s="95"/>
      <c r="R39" s="86" t="str">
        <f t="shared" si="5"/>
        <v>323</v>
      </c>
      <c r="S39" s="86" t="str">
        <f t="shared" si="6"/>
        <v>32</v>
      </c>
      <c r="T39" s="86" t="str">
        <f t="shared" si="7"/>
        <v>94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563</v>
      </c>
      <c r="B40" s="91" t="str">
        <f t="shared" si="1"/>
        <v>Europski fond za regionalni razvoj (ERDF)</v>
      </c>
      <c r="C40" s="96">
        <v>3211</v>
      </c>
      <c r="D40" s="91" t="str">
        <f t="shared" si="2"/>
        <v>Službena putovanja</v>
      </c>
      <c r="E40" s="129" t="s">
        <v>866</v>
      </c>
      <c r="F40" s="91" t="str">
        <f t="shared" si="3"/>
        <v>Vrhunska istraživanja Znanstvenih centara izvrsnosti</v>
      </c>
      <c r="G40" s="91" t="str">
        <f t="shared" si="4"/>
        <v>0942</v>
      </c>
      <c r="H40" s="128">
        <v>6636</v>
      </c>
      <c r="I40" s="128">
        <v>0</v>
      </c>
      <c r="J40" s="128">
        <v>0</v>
      </c>
      <c r="K40" s="143"/>
      <c r="L40" s="142" t="s">
        <v>5290</v>
      </c>
      <c r="M40" s="142" t="s">
        <v>1711</v>
      </c>
      <c r="N40" s="143" t="s">
        <v>5288</v>
      </c>
      <c r="O40" s="322" t="s">
        <v>5291</v>
      </c>
      <c r="P40" s="95"/>
      <c r="R40" s="86" t="str">
        <f t="shared" si="5"/>
        <v>321</v>
      </c>
      <c r="S40" s="86" t="str">
        <f t="shared" si="6"/>
        <v>32</v>
      </c>
      <c r="T40" s="86" t="str">
        <f t="shared" si="7"/>
        <v>94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563</v>
      </c>
      <c r="B41" s="91" t="str">
        <f t="shared" si="1"/>
        <v>Europski fond za regionalni razvoj (ERDF)</v>
      </c>
      <c r="C41" s="96">
        <v>3233</v>
      </c>
      <c r="D41" s="91" t="str">
        <f t="shared" si="2"/>
        <v>Usluge promidžbe i informiranja</v>
      </c>
      <c r="E41" s="129" t="s">
        <v>866</v>
      </c>
      <c r="F41" s="91" t="str">
        <f t="shared" si="3"/>
        <v>Vrhunska istraživanja Znanstvenih centara izvrsnosti</v>
      </c>
      <c r="G41" s="91" t="str">
        <f t="shared" si="4"/>
        <v>0942</v>
      </c>
      <c r="H41" s="128">
        <v>10618</v>
      </c>
      <c r="I41" s="128">
        <v>0</v>
      </c>
      <c r="J41" s="128">
        <v>0</v>
      </c>
      <c r="K41" s="143"/>
      <c r="L41" s="142" t="s">
        <v>5290</v>
      </c>
      <c r="M41" s="142" t="s">
        <v>1711</v>
      </c>
      <c r="N41" s="143" t="s">
        <v>5288</v>
      </c>
      <c r="O41" s="322" t="s">
        <v>5291</v>
      </c>
      <c r="P41" s="95"/>
      <c r="R41" s="86" t="str">
        <f t="shared" si="5"/>
        <v>323</v>
      </c>
      <c r="S41" s="86" t="str">
        <f t="shared" si="6"/>
        <v>32</v>
      </c>
      <c r="T41" s="86" t="str">
        <f t="shared" si="7"/>
        <v>94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>
        <v>563</v>
      </c>
      <c r="B42" s="91" t="str">
        <f t="shared" si="1"/>
        <v>Europski fond za regionalni razvoj (ERDF)</v>
      </c>
      <c r="C42" s="96">
        <v>3111</v>
      </c>
      <c r="D42" s="91" t="str">
        <f t="shared" si="2"/>
        <v>Plaće za redovan rad</v>
      </c>
      <c r="E42" s="129" t="s">
        <v>866</v>
      </c>
      <c r="F42" s="91" t="str">
        <f t="shared" si="3"/>
        <v>Vrhunska istraživanja Znanstvenih centara izvrsnosti</v>
      </c>
      <c r="G42" s="91" t="str">
        <f t="shared" si="4"/>
        <v>0942</v>
      </c>
      <c r="H42" s="128">
        <v>85919</v>
      </c>
      <c r="I42" s="128">
        <v>0</v>
      </c>
      <c r="J42" s="128">
        <v>0</v>
      </c>
      <c r="K42" s="143"/>
      <c r="L42" s="142" t="s">
        <v>5290</v>
      </c>
      <c r="M42" s="142" t="s">
        <v>1711</v>
      </c>
      <c r="N42" s="143" t="s">
        <v>5288</v>
      </c>
      <c r="O42" s="322" t="s">
        <v>5291</v>
      </c>
      <c r="P42" s="95"/>
      <c r="R42" s="86" t="str">
        <f t="shared" si="5"/>
        <v>311</v>
      </c>
      <c r="S42" s="86" t="str">
        <f t="shared" si="6"/>
        <v>31</v>
      </c>
      <c r="T42" s="86" t="str">
        <f t="shared" si="7"/>
        <v>94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563</v>
      </c>
      <c r="B43" s="91" t="str">
        <f t="shared" si="1"/>
        <v>Europski fond za regionalni razvoj (ERDF)</v>
      </c>
      <c r="C43" s="96">
        <v>3132</v>
      </c>
      <c r="D43" s="91" t="str">
        <f t="shared" si="2"/>
        <v>Doprinosi za obvezno zdravstveno osiguranje</v>
      </c>
      <c r="E43" s="129" t="s">
        <v>866</v>
      </c>
      <c r="F43" s="91" t="str">
        <f t="shared" si="3"/>
        <v>Vrhunska istraživanja Znanstvenih centara izvrsnosti</v>
      </c>
      <c r="G43" s="91" t="str">
        <f t="shared" si="4"/>
        <v>0942</v>
      </c>
      <c r="H43" s="128">
        <v>17081</v>
      </c>
      <c r="I43" s="128">
        <v>0</v>
      </c>
      <c r="J43" s="128">
        <v>0</v>
      </c>
      <c r="K43" s="143"/>
      <c r="L43" s="142" t="s">
        <v>5290</v>
      </c>
      <c r="M43" s="142" t="s">
        <v>1711</v>
      </c>
      <c r="N43" s="143" t="s">
        <v>5288</v>
      </c>
      <c r="O43" s="322" t="s">
        <v>5291</v>
      </c>
      <c r="P43" s="95"/>
      <c r="R43" s="86" t="str">
        <f t="shared" si="5"/>
        <v>313</v>
      </c>
      <c r="S43" s="86" t="str">
        <f t="shared" si="6"/>
        <v>31</v>
      </c>
      <c r="T43" s="86" t="str">
        <f t="shared" si="7"/>
        <v>94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52</v>
      </c>
      <c r="B44" s="91" t="str">
        <f t="shared" si="1"/>
        <v>Ostale pomoći</v>
      </c>
      <c r="C44" s="96">
        <v>3111</v>
      </c>
      <c r="D44" s="91" t="str">
        <f t="shared" si="2"/>
        <v>Plaće za redovan rad</v>
      </c>
      <c r="E44" s="129" t="s">
        <v>708</v>
      </c>
      <c r="F44" s="91" t="str">
        <f t="shared" si="3"/>
        <v>ERASMUS+ projekt individualne mobilnosti nastavnog i nenastavnog osoblja kroz boravak na inozemnim ustanovama</v>
      </c>
      <c r="G44" s="91" t="str">
        <f t="shared" si="4"/>
        <v>0942</v>
      </c>
      <c r="H44" s="128">
        <v>22568</v>
      </c>
      <c r="I44" s="128">
        <v>0</v>
      </c>
      <c r="J44" s="128">
        <v>0</v>
      </c>
      <c r="K44" s="143"/>
      <c r="L44" s="142" t="s">
        <v>5297</v>
      </c>
      <c r="M44" s="142" t="s">
        <v>5298</v>
      </c>
      <c r="N44" s="143" t="s">
        <v>5299</v>
      </c>
      <c r="O44" s="322" t="s">
        <v>5300</v>
      </c>
      <c r="P44" s="95"/>
      <c r="R44" s="86" t="str">
        <f t="shared" si="5"/>
        <v>311</v>
      </c>
      <c r="S44" s="86" t="str">
        <f t="shared" si="6"/>
        <v>31</v>
      </c>
      <c r="T44" s="86" t="str">
        <f t="shared" si="7"/>
        <v>94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52</v>
      </c>
      <c r="B45" s="91" t="str">
        <f t="shared" si="1"/>
        <v>Ostale pomoći</v>
      </c>
      <c r="C45" s="96">
        <v>3132</v>
      </c>
      <c r="D45" s="91" t="str">
        <f t="shared" si="2"/>
        <v>Doprinosi za obvezno zdravstveno osiguranje</v>
      </c>
      <c r="E45" s="129" t="s">
        <v>708</v>
      </c>
      <c r="F45" s="91" t="str">
        <f t="shared" si="3"/>
        <v>ERASMUS+ projekt individualne mobilnosti nastavnog i nenastavnog osoblja kroz boravak na inozemnim ustanovama</v>
      </c>
      <c r="G45" s="91" t="str">
        <f t="shared" si="4"/>
        <v>0942</v>
      </c>
      <c r="H45" s="128">
        <v>4459</v>
      </c>
      <c r="I45" s="128">
        <v>0</v>
      </c>
      <c r="J45" s="128">
        <v>0</v>
      </c>
      <c r="K45" s="143"/>
      <c r="L45" s="142" t="s">
        <v>5297</v>
      </c>
      <c r="M45" s="142" t="s">
        <v>5298</v>
      </c>
      <c r="N45" s="143" t="s">
        <v>5299</v>
      </c>
      <c r="O45" s="322" t="s">
        <v>5300</v>
      </c>
      <c r="P45" s="95"/>
      <c r="R45" s="86" t="str">
        <f t="shared" si="5"/>
        <v>313</v>
      </c>
      <c r="S45" s="86" t="str">
        <f t="shared" si="6"/>
        <v>31</v>
      </c>
      <c r="T45" s="86" t="str">
        <f t="shared" si="7"/>
        <v>94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52</v>
      </c>
      <c r="B46" s="91" t="str">
        <f t="shared" si="1"/>
        <v>Ostale pomoći</v>
      </c>
      <c r="C46" s="96">
        <v>3723</v>
      </c>
      <c r="D46" s="91" t="str">
        <f t="shared" si="2"/>
        <v>Naknade građanima i kućanstvima iz EU sredstava</v>
      </c>
      <c r="E46" s="129" t="s">
        <v>708</v>
      </c>
      <c r="F46" s="91" t="str">
        <f t="shared" si="3"/>
        <v>ERASMUS+ projekt individualne mobilnosti nastavnog i nenastavnog osoblja kroz boravak na inozemnim ustanovama</v>
      </c>
      <c r="G46" s="91" t="str">
        <f t="shared" si="4"/>
        <v>0942</v>
      </c>
      <c r="H46" s="128">
        <v>13272</v>
      </c>
      <c r="I46" s="128">
        <v>0</v>
      </c>
      <c r="J46" s="128">
        <v>0</v>
      </c>
      <c r="K46" s="143"/>
      <c r="L46" s="142" t="s">
        <v>5297</v>
      </c>
      <c r="M46" s="142" t="s">
        <v>5298</v>
      </c>
      <c r="N46" s="143" t="s">
        <v>5299</v>
      </c>
      <c r="O46" s="322" t="s">
        <v>5300</v>
      </c>
      <c r="P46" s="95"/>
      <c r="R46" s="86" t="str">
        <f t="shared" si="5"/>
        <v>372</v>
      </c>
      <c r="S46" s="86" t="str">
        <f t="shared" si="6"/>
        <v>37</v>
      </c>
      <c r="T46" s="86" t="str">
        <f t="shared" si="7"/>
        <v>94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52</v>
      </c>
      <c r="B47" s="91" t="str">
        <f t="shared" si="1"/>
        <v>Ostale pomoći</v>
      </c>
      <c r="C47" s="96">
        <v>3211</v>
      </c>
      <c r="D47" s="91" t="str">
        <f t="shared" si="2"/>
        <v>Službena putovanja</v>
      </c>
      <c r="E47" s="129" t="s">
        <v>708</v>
      </c>
      <c r="F47" s="91" t="str">
        <f t="shared" si="3"/>
        <v>ERASMUS+ projekt individualne mobilnosti nastavnog i nenastavnog osoblja kroz boravak na inozemnim ustanovama</v>
      </c>
      <c r="G47" s="91" t="str">
        <f t="shared" si="4"/>
        <v>0942</v>
      </c>
      <c r="H47" s="128">
        <v>46361</v>
      </c>
      <c r="I47" s="128">
        <v>0</v>
      </c>
      <c r="J47" s="128">
        <v>0</v>
      </c>
      <c r="K47" s="143"/>
      <c r="L47" s="142" t="s">
        <v>5287</v>
      </c>
      <c r="M47" s="142" t="s">
        <v>1711</v>
      </c>
      <c r="N47" s="143" t="s">
        <v>5299</v>
      </c>
      <c r="O47" s="322" t="s">
        <v>5300</v>
      </c>
      <c r="P47" s="95"/>
      <c r="R47" s="86" t="str">
        <f t="shared" si="5"/>
        <v>321</v>
      </c>
      <c r="S47" s="86" t="str">
        <f t="shared" si="6"/>
        <v>32</v>
      </c>
      <c r="T47" s="86" t="str">
        <f t="shared" si="7"/>
        <v>94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52</v>
      </c>
      <c r="B48" s="91" t="str">
        <f t="shared" si="1"/>
        <v>Ostale pomoći</v>
      </c>
      <c r="C48" s="96">
        <v>3723</v>
      </c>
      <c r="D48" s="91" t="str">
        <f t="shared" si="2"/>
        <v>Naknade građanima i kućanstvima iz EU sredstava</v>
      </c>
      <c r="E48" s="129" t="s">
        <v>708</v>
      </c>
      <c r="F48" s="91" t="str">
        <f t="shared" si="3"/>
        <v>ERASMUS+ projekt individualne mobilnosti nastavnog i nenastavnog osoblja kroz boravak na inozemnim ustanovama</v>
      </c>
      <c r="G48" s="91" t="str">
        <f t="shared" si="4"/>
        <v>0942</v>
      </c>
      <c r="H48" s="128">
        <v>238900</v>
      </c>
      <c r="I48" s="128">
        <v>0</v>
      </c>
      <c r="J48" s="128">
        <v>0</v>
      </c>
      <c r="K48" s="128"/>
      <c r="L48" s="142" t="s">
        <v>5287</v>
      </c>
      <c r="M48" s="142" t="s">
        <v>1711</v>
      </c>
      <c r="N48" s="143" t="s">
        <v>5299</v>
      </c>
      <c r="O48" s="322" t="s">
        <v>5300</v>
      </c>
      <c r="P48" s="95"/>
      <c r="R48" s="86" t="str">
        <f t="shared" si="5"/>
        <v>372</v>
      </c>
      <c r="S48" s="86" t="str">
        <f t="shared" si="6"/>
        <v>37</v>
      </c>
      <c r="T48" s="86" t="str">
        <f t="shared" si="7"/>
        <v>94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52</v>
      </c>
      <c r="B49" s="91" t="str">
        <f t="shared" si="1"/>
        <v>Ostale pomoći</v>
      </c>
      <c r="C49" s="96">
        <v>3211</v>
      </c>
      <c r="D49" s="91" t="str">
        <f t="shared" si="2"/>
        <v>Službena putovanja</v>
      </c>
      <c r="E49" s="129" t="s">
        <v>708</v>
      </c>
      <c r="F49" s="91" t="str">
        <f t="shared" si="3"/>
        <v>ERASMUS+ projekt individualne mobilnosti nastavnog i nenastavnog osoblja kroz boravak na inozemnim ustanovama</v>
      </c>
      <c r="G49" s="91" t="str">
        <f t="shared" si="4"/>
        <v>0942</v>
      </c>
      <c r="H49" s="128">
        <v>1000</v>
      </c>
      <c r="I49" s="128">
        <v>0</v>
      </c>
      <c r="J49" s="128">
        <v>0</v>
      </c>
      <c r="K49" s="143"/>
      <c r="L49" s="142" t="s">
        <v>5301</v>
      </c>
      <c r="M49" s="142" t="s">
        <v>1711</v>
      </c>
      <c r="N49" s="143" t="s">
        <v>5299</v>
      </c>
      <c r="O49" s="322" t="s">
        <v>5300</v>
      </c>
      <c r="P49" s="95"/>
      <c r="R49" s="86" t="str">
        <f t="shared" si="5"/>
        <v>321</v>
      </c>
      <c r="S49" s="86" t="str">
        <f t="shared" si="6"/>
        <v>32</v>
      </c>
      <c r="T49" s="86" t="str">
        <f t="shared" si="7"/>
        <v>94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52</v>
      </c>
      <c r="B50" s="91" t="str">
        <f t="shared" si="1"/>
        <v>Ostale pomoći</v>
      </c>
      <c r="C50" s="96">
        <v>3293</v>
      </c>
      <c r="D50" s="91" t="str">
        <f t="shared" si="2"/>
        <v>Reprezentacija</v>
      </c>
      <c r="E50" s="129" t="s">
        <v>708</v>
      </c>
      <c r="F50" s="91" t="str">
        <f t="shared" si="3"/>
        <v>ERASMUS+ projekt individualne mobilnosti nastavnog i nenastavnog osoblja kroz boravak na inozemnim ustanovama</v>
      </c>
      <c r="G50" s="91" t="str">
        <f t="shared" si="4"/>
        <v>0942</v>
      </c>
      <c r="H50" s="128">
        <v>39817</v>
      </c>
      <c r="I50" s="128">
        <v>0</v>
      </c>
      <c r="J50" s="128">
        <v>0</v>
      </c>
      <c r="K50" s="143"/>
      <c r="L50" s="142" t="s">
        <v>5301</v>
      </c>
      <c r="M50" s="142" t="s">
        <v>1711</v>
      </c>
      <c r="N50" s="143" t="s">
        <v>5299</v>
      </c>
      <c r="O50" s="322" t="s">
        <v>5300</v>
      </c>
      <c r="P50" s="95"/>
      <c r="R50" s="86" t="str">
        <f t="shared" si="5"/>
        <v>329</v>
      </c>
      <c r="S50" s="86" t="str">
        <f t="shared" si="6"/>
        <v>32</v>
      </c>
      <c r="T50" s="86" t="str">
        <f t="shared" si="7"/>
        <v>94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52</v>
      </c>
      <c r="B51" s="91" t="str">
        <f t="shared" si="1"/>
        <v>Ostale pomoći</v>
      </c>
      <c r="C51" s="96">
        <v>3233</v>
      </c>
      <c r="D51" s="91" t="str">
        <f t="shared" si="2"/>
        <v>Usluge promidžbe i informiranja</v>
      </c>
      <c r="E51" s="129" t="s">
        <v>708</v>
      </c>
      <c r="F51" s="91" t="str">
        <f t="shared" si="3"/>
        <v>ERASMUS+ projekt individualne mobilnosti nastavnog i nenastavnog osoblja kroz boravak na inozemnim ustanovama</v>
      </c>
      <c r="G51" s="91" t="str">
        <f t="shared" si="4"/>
        <v>0942</v>
      </c>
      <c r="H51" s="128">
        <v>5000</v>
      </c>
      <c r="I51" s="128">
        <v>0</v>
      </c>
      <c r="J51" s="128">
        <v>0</v>
      </c>
      <c r="K51" s="143"/>
      <c r="L51" s="142" t="s">
        <v>5301</v>
      </c>
      <c r="M51" s="142" t="s">
        <v>1711</v>
      </c>
      <c r="N51" s="143" t="s">
        <v>5299</v>
      </c>
      <c r="O51" s="322" t="s">
        <v>5300</v>
      </c>
      <c r="P51" s="95"/>
      <c r="R51" s="86" t="str">
        <f t="shared" si="5"/>
        <v>323</v>
      </c>
      <c r="S51" s="86" t="str">
        <f t="shared" si="6"/>
        <v>32</v>
      </c>
      <c r="T51" s="86" t="str">
        <f t="shared" si="7"/>
        <v>94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52</v>
      </c>
      <c r="B52" s="91" t="str">
        <f t="shared" si="1"/>
        <v>Ostale pomoći</v>
      </c>
      <c r="C52" s="96">
        <v>3237</v>
      </c>
      <c r="D52" s="91" t="str">
        <f t="shared" si="2"/>
        <v>Intelektualne i osobne usluge</v>
      </c>
      <c r="E52" s="129" t="s">
        <v>708</v>
      </c>
      <c r="F52" s="91" t="str">
        <f t="shared" si="3"/>
        <v>ERASMUS+ projekt individualne mobilnosti nastavnog i nenastavnog osoblja kroz boravak na inozemnim ustanovama</v>
      </c>
      <c r="G52" s="91" t="str">
        <f t="shared" si="4"/>
        <v>0942</v>
      </c>
      <c r="H52" s="128">
        <v>59725</v>
      </c>
      <c r="I52" s="128">
        <v>0</v>
      </c>
      <c r="J52" s="128">
        <v>0</v>
      </c>
      <c r="K52" s="143"/>
      <c r="L52" s="142" t="s">
        <v>5301</v>
      </c>
      <c r="M52" s="142" t="s">
        <v>1711</v>
      </c>
      <c r="N52" s="143" t="s">
        <v>5299</v>
      </c>
      <c r="O52" s="322" t="s">
        <v>5300</v>
      </c>
      <c r="P52" s="95"/>
      <c r="R52" s="86" t="str">
        <f t="shared" si="5"/>
        <v>323</v>
      </c>
      <c r="S52" s="86" t="str">
        <f t="shared" si="6"/>
        <v>32</v>
      </c>
      <c r="T52" s="86" t="str">
        <f t="shared" si="7"/>
        <v>94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52</v>
      </c>
      <c r="B53" s="91" t="str">
        <f t="shared" si="1"/>
        <v>Ostale pomoći</v>
      </c>
      <c r="C53" s="96">
        <v>3239</v>
      </c>
      <c r="D53" s="91" t="str">
        <f t="shared" si="2"/>
        <v>Ostale usluge</v>
      </c>
      <c r="E53" s="129" t="s">
        <v>708</v>
      </c>
      <c r="F53" s="91" t="str">
        <f t="shared" si="3"/>
        <v>ERASMUS+ projekt individualne mobilnosti nastavnog i nenastavnog osoblja kroz boravak na inozemnim ustanovama</v>
      </c>
      <c r="G53" s="91" t="str">
        <f t="shared" si="4"/>
        <v>0942</v>
      </c>
      <c r="H53" s="128">
        <v>500</v>
      </c>
      <c r="I53" s="128">
        <v>0</v>
      </c>
      <c r="J53" s="128">
        <v>0</v>
      </c>
      <c r="K53" s="143"/>
      <c r="L53" s="142" t="s">
        <v>5301</v>
      </c>
      <c r="M53" s="142" t="s">
        <v>1711</v>
      </c>
      <c r="N53" s="143" t="s">
        <v>5299</v>
      </c>
      <c r="O53" s="322" t="s">
        <v>5300</v>
      </c>
      <c r="P53" s="95"/>
      <c r="R53" s="86" t="str">
        <f t="shared" si="5"/>
        <v>323</v>
      </c>
      <c r="S53" s="86" t="str">
        <f t="shared" si="6"/>
        <v>32</v>
      </c>
      <c r="T53" s="86" t="str">
        <f t="shared" si="7"/>
        <v>94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52</v>
      </c>
      <c r="B54" s="91" t="str">
        <f t="shared" si="1"/>
        <v>Ostale pomoći</v>
      </c>
      <c r="C54" s="96">
        <v>3293</v>
      </c>
      <c r="D54" s="91" t="str">
        <f t="shared" si="2"/>
        <v>Reprezentacija</v>
      </c>
      <c r="E54" s="129" t="s">
        <v>708</v>
      </c>
      <c r="F54" s="91" t="str">
        <f t="shared" si="3"/>
        <v>ERASMUS+ projekt individualne mobilnosti nastavnog i nenastavnog osoblja kroz boravak na inozemnim ustanovama</v>
      </c>
      <c r="G54" s="91" t="str">
        <f t="shared" si="4"/>
        <v>0942</v>
      </c>
      <c r="H54" s="128">
        <v>5400</v>
      </c>
      <c r="I54" s="128">
        <v>0</v>
      </c>
      <c r="J54" s="128">
        <v>0</v>
      </c>
      <c r="K54" s="143"/>
      <c r="L54" s="142" t="s">
        <v>5301</v>
      </c>
      <c r="M54" s="142" t="s">
        <v>1711</v>
      </c>
      <c r="N54" s="143" t="s">
        <v>5299</v>
      </c>
      <c r="O54" s="322" t="s">
        <v>5300</v>
      </c>
      <c r="P54" s="95"/>
      <c r="R54" s="86" t="str">
        <f t="shared" si="5"/>
        <v>329</v>
      </c>
      <c r="S54" s="86" t="str">
        <f t="shared" si="6"/>
        <v>32</v>
      </c>
      <c r="T54" s="86" t="str">
        <f t="shared" si="7"/>
        <v>94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>
        <v>52</v>
      </c>
      <c r="B55" s="91" t="str">
        <f t="shared" si="1"/>
        <v>Ostale pomoći</v>
      </c>
      <c r="C55" s="96">
        <v>3299</v>
      </c>
      <c r="D55" s="91" t="str">
        <f t="shared" si="2"/>
        <v>Ostali nespomenuti rashodi poslovanja</v>
      </c>
      <c r="E55" s="129" t="s">
        <v>708</v>
      </c>
      <c r="F55" s="91" t="str">
        <f t="shared" si="3"/>
        <v>ERASMUS+ projekt individualne mobilnosti nastavnog i nenastavnog osoblja kroz boravak na inozemnim ustanovama</v>
      </c>
      <c r="G55" s="91" t="str">
        <f t="shared" si="4"/>
        <v>0942</v>
      </c>
      <c r="H55" s="128">
        <v>6636</v>
      </c>
      <c r="I55" s="128">
        <v>0</v>
      </c>
      <c r="J55" s="128">
        <v>0</v>
      </c>
      <c r="K55" s="143"/>
      <c r="L55" s="142" t="s">
        <v>5301</v>
      </c>
      <c r="M55" s="142" t="s">
        <v>1711</v>
      </c>
      <c r="N55" s="143" t="s">
        <v>5299</v>
      </c>
      <c r="O55" s="322" t="s">
        <v>5300</v>
      </c>
      <c r="P55" s="95"/>
      <c r="R55" s="86" t="str">
        <f t="shared" si="5"/>
        <v>329</v>
      </c>
      <c r="S55" s="86" t="str">
        <f t="shared" si="6"/>
        <v>32</v>
      </c>
      <c r="T55" s="86" t="str">
        <f t="shared" si="7"/>
        <v>94</v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>
        <v>52</v>
      </c>
      <c r="B56" s="91" t="str">
        <f t="shared" si="1"/>
        <v>Ostale pomoći</v>
      </c>
      <c r="C56" s="96">
        <v>3723</v>
      </c>
      <c r="D56" s="91" t="str">
        <f t="shared" si="2"/>
        <v>Naknade građanima i kućanstvima iz EU sredstava</v>
      </c>
      <c r="E56" s="129" t="s">
        <v>708</v>
      </c>
      <c r="F56" s="91" t="str">
        <f t="shared" si="3"/>
        <v>ERASMUS+ projekt individualne mobilnosti nastavnog i nenastavnog osoblja kroz boravak na inozemnim ustanovama</v>
      </c>
      <c r="G56" s="91" t="str">
        <f t="shared" si="4"/>
        <v>0942</v>
      </c>
      <c r="H56" s="128">
        <v>90000</v>
      </c>
      <c r="I56" s="128">
        <v>0</v>
      </c>
      <c r="J56" s="128">
        <v>0</v>
      </c>
      <c r="K56" s="143"/>
      <c r="L56" s="142" t="s">
        <v>5301</v>
      </c>
      <c r="M56" s="142" t="s">
        <v>1711</v>
      </c>
      <c r="N56" s="143" t="s">
        <v>5299</v>
      </c>
      <c r="O56" s="322" t="s">
        <v>5300</v>
      </c>
      <c r="P56" s="95"/>
      <c r="R56" s="86" t="str">
        <f t="shared" si="5"/>
        <v>372</v>
      </c>
      <c r="S56" s="86" t="str">
        <f t="shared" si="6"/>
        <v>37</v>
      </c>
      <c r="T56" s="86" t="str">
        <f t="shared" si="7"/>
        <v>94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>
        <v>52</v>
      </c>
      <c r="B57" s="91" t="str">
        <f t="shared" si="1"/>
        <v>Ostale pomoći</v>
      </c>
      <c r="C57" s="96">
        <v>3211</v>
      </c>
      <c r="D57" s="91" t="str">
        <f t="shared" si="2"/>
        <v>Službena putovanja</v>
      </c>
      <c r="E57" s="129" t="s">
        <v>708</v>
      </c>
      <c r="F57" s="91" t="str">
        <f t="shared" si="3"/>
        <v>ERASMUS+ projekt individualne mobilnosti nastavnog i nenastavnog osoblja kroz boravak na inozemnim ustanovama</v>
      </c>
      <c r="G57" s="91" t="str">
        <f t="shared" si="4"/>
        <v>0942</v>
      </c>
      <c r="H57" s="128">
        <v>50000</v>
      </c>
      <c r="I57" s="128">
        <v>0</v>
      </c>
      <c r="J57" s="128">
        <v>0</v>
      </c>
      <c r="K57" s="143"/>
      <c r="L57" s="142" t="s">
        <v>5298</v>
      </c>
      <c r="M57" s="142" t="s">
        <v>1711</v>
      </c>
      <c r="N57" s="143" t="s">
        <v>5299</v>
      </c>
      <c r="O57" s="322" t="s">
        <v>5300</v>
      </c>
      <c r="P57" s="95"/>
      <c r="R57" s="86" t="str">
        <f t="shared" si="5"/>
        <v>321</v>
      </c>
      <c r="S57" s="86" t="str">
        <f t="shared" si="6"/>
        <v>32</v>
      </c>
      <c r="T57" s="86" t="str">
        <f t="shared" si="7"/>
        <v>94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>
        <v>52</v>
      </c>
      <c r="B58" s="91" t="str">
        <f t="shared" si="1"/>
        <v>Ostale pomoći</v>
      </c>
      <c r="C58" s="96">
        <v>3221</v>
      </c>
      <c r="D58" s="91" t="str">
        <f t="shared" si="2"/>
        <v>Uredski materijal i ostali materijalni rashodi</v>
      </c>
      <c r="E58" s="129" t="s">
        <v>708</v>
      </c>
      <c r="F58" s="91" t="str">
        <f t="shared" si="3"/>
        <v>ERASMUS+ projekt individualne mobilnosti nastavnog i nenastavnog osoblja kroz boravak na inozemnim ustanovama</v>
      </c>
      <c r="G58" s="91" t="str">
        <f t="shared" si="4"/>
        <v>0942</v>
      </c>
      <c r="H58" s="128">
        <v>10000</v>
      </c>
      <c r="I58" s="128">
        <v>0</v>
      </c>
      <c r="J58" s="128">
        <v>0</v>
      </c>
      <c r="K58" s="143"/>
      <c r="L58" s="142" t="s">
        <v>5298</v>
      </c>
      <c r="M58" s="142" t="s">
        <v>1711</v>
      </c>
      <c r="N58" s="143" t="s">
        <v>5299</v>
      </c>
      <c r="O58" s="322" t="s">
        <v>5300</v>
      </c>
      <c r="P58" s="95"/>
      <c r="R58" s="86" t="str">
        <f t="shared" si="5"/>
        <v>322</v>
      </c>
      <c r="S58" s="86" t="str">
        <f t="shared" si="6"/>
        <v>32</v>
      </c>
      <c r="T58" s="86" t="str">
        <f t="shared" si="7"/>
        <v>94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>
        <v>52</v>
      </c>
      <c r="B59" s="91" t="str">
        <f t="shared" si="1"/>
        <v>Ostale pomoći</v>
      </c>
      <c r="C59" s="96">
        <v>3233</v>
      </c>
      <c r="D59" s="91" t="str">
        <f t="shared" si="2"/>
        <v>Usluge promidžbe i informiranja</v>
      </c>
      <c r="E59" s="129" t="s">
        <v>708</v>
      </c>
      <c r="F59" s="91" t="str">
        <f t="shared" si="3"/>
        <v>ERASMUS+ projekt individualne mobilnosti nastavnog i nenastavnog osoblja kroz boravak na inozemnim ustanovama</v>
      </c>
      <c r="G59" s="91" t="str">
        <f t="shared" si="4"/>
        <v>0942</v>
      </c>
      <c r="H59" s="128">
        <v>3000</v>
      </c>
      <c r="I59" s="128">
        <v>0</v>
      </c>
      <c r="J59" s="128">
        <v>0</v>
      </c>
      <c r="K59" s="143"/>
      <c r="L59" s="142" t="s">
        <v>5298</v>
      </c>
      <c r="M59" s="142" t="s">
        <v>1711</v>
      </c>
      <c r="N59" s="143" t="s">
        <v>5299</v>
      </c>
      <c r="O59" s="322" t="s">
        <v>5300</v>
      </c>
      <c r="P59" s="95"/>
      <c r="R59" s="86" t="str">
        <f t="shared" si="5"/>
        <v>323</v>
      </c>
      <c r="S59" s="86" t="str">
        <f t="shared" si="6"/>
        <v>32</v>
      </c>
      <c r="T59" s="86" t="str">
        <f t="shared" si="7"/>
        <v>94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>
        <v>52</v>
      </c>
      <c r="B60" s="91" t="str">
        <f t="shared" si="1"/>
        <v>Ostale pomoći</v>
      </c>
      <c r="C60" s="96">
        <v>3237</v>
      </c>
      <c r="D60" s="91" t="str">
        <f t="shared" si="2"/>
        <v>Intelektualne i osobne usluge</v>
      </c>
      <c r="E60" s="129" t="s">
        <v>708</v>
      </c>
      <c r="F60" s="91" t="str">
        <f t="shared" si="3"/>
        <v>ERASMUS+ projekt individualne mobilnosti nastavnog i nenastavnog osoblja kroz boravak na inozemnim ustanovama</v>
      </c>
      <c r="G60" s="91" t="str">
        <f t="shared" si="4"/>
        <v>0942</v>
      </c>
      <c r="H60" s="128">
        <v>9000</v>
      </c>
      <c r="I60" s="128">
        <v>0</v>
      </c>
      <c r="J60" s="128">
        <v>0</v>
      </c>
      <c r="K60" s="143"/>
      <c r="L60" s="142" t="s">
        <v>5298</v>
      </c>
      <c r="M60" s="142" t="s">
        <v>1711</v>
      </c>
      <c r="N60" s="143" t="s">
        <v>5299</v>
      </c>
      <c r="O60" s="322" t="s">
        <v>5300</v>
      </c>
      <c r="P60" s="95"/>
      <c r="R60" s="86" t="str">
        <f t="shared" si="5"/>
        <v>323</v>
      </c>
      <c r="S60" s="86" t="str">
        <f t="shared" si="6"/>
        <v>32</v>
      </c>
      <c r="T60" s="86" t="str">
        <f t="shared" si="7"/>
        <v>94</v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>
        <v>52</v>
      </c>
      <c r="B61" s="91" t="str">
        <f t="shared" si="1"/>
        <v>Ostale pomoći</v>
      </c>
      <c r="C61" s="96">
        <v>3239</v>
      </c>
      <c r="D61" s="91" t="str">
        <f t="shared" si="2"/>
        <v>Ostale usluge</v>
      </c>
      <c r="E61" s="129" t="s">
        <v>708</v>
      </c>
      <c r="F61" s="91" t="str">
        <f t="shared" si="3"/>
        <v>ERASMUS+ projekt individualne mobilnosti nastavnog i nenastavnog osoblja kroz boravak na inozemnim ustanovama</v>
      </c>
      <c r="G61" s="91" t="str">
        <f t="shared" si="4"/>
        <v>0942</v>
      </c>
      <c r="H61" s="128">
        <v>700</v>
      </c>
      <c r="I61" s="128">
        <v>0</v>
      </c>
      <c r="J61" s="128">
        <v>0</v>
      </c>
      <c r="K61" s="143"/>
      <c r="L61" s="142" t="s">
        <v>5298</v>
      </c>
      <c r="M61" s="142" t="s">
        <v>1711</v>
      </c>
      <c r="N61" s="143" t="s">
        <v>5299</v>
      </c>
      <c r="O61" s="322" t="s">
        <v>5300</v>
      </c>
      <c r="P61" s="95"/>
      <c r="R61" s="86" t="str">
        <f t="shared" si="5"/>
        <v>323</v>
      </c>
      <c r="S61" s="86" t="str">
        <f t="shared" si="6"/>
        <v>32</v>
      </c>
      <c r="T61" s="86" t="str">
        <f t="shared" si="7"/>
        <v>94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>
        <v>52</v>
      </c>
      <c r="B62" s="91" t="str">
        <f t="shared" si="1"/>
        <v>Ostale pomoći</v>
      </c>
      <c r="C62" s="96">
        <v>3241</v>
      </c>
      <c r="D62" s="91" t="str">
        <f t="shared" si="2"/>
        <v>Naknade troškova osobama izvan radnog odnosa</v>
      </c>
      <c r="E62" s="129" t="s">
        <v>708</v>
      </c>
      <c r="F62" s="91" t="str">
        <f t="shared" si="3"/>
        <v>ERASMUS+ projekt individualne mobilnosti nastavnog i nenastavnog osoblja kroz boravak na inozemnim ustanovama</v>
      </c>
      <c r="G62" s="91" t="str">
        <f t="shared" si="4"/>
        <v>0942</v>
      </c>
      <c r="H62" s="128">
        <v>5000</v>
      </c>
      <c r="I62" s="128">
        <v>0</v>
      </c>
      <c r="J62" s="128">
        <v>0</v>
      </c>
      <c r="K62" s="143"/>
      <c r="L62" s="142" t="s">
        <v>5298</v>
      </c>
      <c r="M62" s="142" t="s">
        <v>1711</v>
      </c>
      <c r="N62" s="143" t="s">
        <v>5299</v>
      </c>
      <c r="O62" s="322" t="s">
        <v>5300</v>
      </c>
      <c r="P62" s="95"/>
      <c r="R62" s="86" t="str">
        <f t="shared" si="5"/>
        <v>324</v>
      </c>
      <c r="S62" s="86" t="str">
        <f t="shared" si="6"/>
        <v>32</v>
      </c>
      <c r="T62" s="86" t="str">
        <f t="shared" si="7"/>
        <v>94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>
        <v>52</v>
      </c>
      <c r="B63" s="91" t="str">
        <f t="shared" si="1"/>
        <v>Ostale pomoći</v>
      </c>
      <c r="C63" s="96">
        <v>3293</v>
      </c>
      <c r="D63" s="91" t="str">
        <f t="shared" si="2"/>
        <v>Reprezentacija</v>
      </c>
      <c r="E63" s="129" t="s">
        <v>708</v>
      </c>
      <c r="F63" s="91" t="str">
        <f t="shared" si="3"/>
        <v>ERASMUS+ projekt individualne mobilnosti nastavnog i nenastavnog osoblja kroz boravak na inozemnim ustanovama</v>
      </c>
      <c r="G63" s="91" t="str">
        <f t="shared" si="4"/>
        <v>0942</v>
      </c>
      <c r="H63" s="128">
        <v>12300</v>
      </c>
      <c r="I63" s="128">
        <v>0</v>
      </c>
      <c r="J63" s="128">
        <v>0</v>
      </c>
      <c r="K63" s="143"/>
      <c r="L63" s="142" t="s">
        <v>5298</v>
      </c>
      <c r="M63" s="142" t="s">
        <v>1711</v>
      </c>
      <c r="N63" s="143" t="s">
        <v>5299</v>
      </c>
      <c r="O63" s="322" t="s">
        <v>5300</v>
      </c>
      <c r="P63" s="95"/>
      <c r="R63" s="86" t="str">
        <f t="shared" si="5"/>
        <v>329</v>
      </c>
      <c r="S63" s="86" t="str">
        <f t="shared" si="6"/>
        <v>32</v>
      </c>
      <c r="T63" s="86" t="str">
        <f t="shared" si="7"/>
        <v>94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>
        <v>52</v>
      </c>
      <c r="B64" s="91" t="str">
        <f t="shared" si="1"/>
        <v>Ostale pomoći</v>
      </c>
      <c r="C64" s="96">
        <v>3299</v>
      </c>
      <c r="D64" s="91" t="str">
        <f t="shared" si="2"/>
        <v>Ostali nespomenuti rashodi poslovanja</v>
      </c>
      <c r="E64" s="129" t="s">
        <v>708</v>
      </c>
      <c r="F64" s="91" t="str">
        <f t="shared" si="3"/>
        <v>ERASMUS+ projekt individualne mobilnosti nastavnog i nenastavnog osoblja kroz boravak na inozemnim ustanovama</v>
      </c>
      <c r="G64" s="91" t="str">
        <f t="shared" si="4"/>
        <v>0942</v>
      </c>
      <c r="H64" s="128">
        <v>10000</v>
      </c>
      <c r="I64" s="128">
        <v>0</v>
      </c>
      <c r="J64" s="128">
        <v>0</v>
      </c>
      <c r="K64" s="143"/>
      <c r="L64" s="142" t="s">
        <v>5298</v>
      </c>
      <c r="M64" s="142" t="s">
        <v>1711</v>
      </c>
      <c r="N64" s="143" t="s">
        <v>5299</v>
      </c>
      <c r="O64" s="322" t="s">
        <v>5300</v>
      </c>
      <c r="P64" s="95"/>
      <c r="R64" s="86" t="str">
        <f t="shared" si="5"/>
        <v>329</v>
      </c>
      <c r="S64" s="86" t="str">
        <f t="shared" si="6"/>
        <v>32</v>
      </c>
      <c r="T64" s="86" t="str">
        <f t="shared" si="7"/>
        <v>94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>
        <v>52</v>
      </c>
      <c r="B65" s="91" t="str">
        <f t="shared" si="1"/>
        <v>Ostale pomoći</v>
      </c>
      <c r="C65" s="96">
        <v>3723</v>
      </c>
      <c r="D65" s="91" t="str">
        <f t="shared" si="2"/>
        <v>Naknade građanima i kućanstvima iz EU sredstava</v>
      </c>
      <c r="E65" s="129" t="s">
        <v>708</v>
      </c>
      <c r="F65" s="91" t="str">
        <f t="shared" si="3"/>
        <v>ERASMUS+ projekt individualne mobilnosti nastavnog i nenastavnog osoblja kroz boravak na inozemnim ustanovama</v>
      </c>
      <c r="G65" s="91" t="str">
        <f t="shared" si="4"/>
        <v>0942</v>
      </c>
      <c r="H65" s="128">
        <v>440000</v>
      </c>
      <c r="I65" s="128">
        <v>0</v>
      </c>
      <c r="J65" s="128">
        <v>0</v>
      </c>
      <c r="K65" s="143"/>
      <c r="L65" s="142" t="s">
        <v>5298</v>
      </c>
      <c r="M65" s="142" t="s">
        <v>1711</v>
      </c>
      <c r="N65" s="143" t="s">
        <v>5299</v>
      </c>
      <c r="O65" s="322" t="s">
        <v>5300</v>
      </c>
      <c r="P65" s="95"/>
      <c r="R65" s="86" t="str">
        <f t="shared" si="5"/>
        <v>372</v>
      </c>
      <c r="S65" s="86" t="str">
        <f t="shared" si="6"/>
        <v>37</v>
      </c>
      <c r="T65" s="86" t="str">
        <f t="shared" si="7"/>
        <v>94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66:P501">
    <cfRule type="expression" dxfId="1" priority="2">
      <formula>IF(OR(C66=3691,C66=3692,C66=3693,C66=3694),1,0)</formula>
    </cfRule>
  </conditionalFormatting>
  <conditionalFormatting sqref="P3:P65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O23" sqref="O23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</row>
    <row r="2" spans="1:29" ht="21" customHeight="1">
      <c r="B2" s="373" t="s">
        <v>5265</v>
      </c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1477826</v>
      </c>
      <c r="E5" s="3"/>
      <c r="F5" s="3"/>
      <c r="G5" s="3">
        <v>19990</v>
      </c>
      <c r="H5" s="3"/>
      <c r="I5" s="357">
        <v>497410</v>
      </c>
      <c r="J5" s="3"/>
      <c r="K5" s="3">
        <v>960426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15477342</v>
      </c>
      <c r="E6" s="12">
        <f>+'A.1 PRIHODI'!E8</f>
        <v>9939059</v>
      </c>
      <c r="F6" s="12">
        <f>+'A.1 PRIHODI'!F8</f>
        <v>111795</v>
      </c>
      <c r="G6" s="12">
        <f>+'A.1 PRIHODI'!G8</f>
        <v>300454</v>
      </c>
      <c r="H6" s="12">
        <f>+'A.1 PRIHODI'!H8</f>
        <v>0</v>
      </c>
      <c r="I6" s="12">
        <f>+'A.1 PRIHODI'!I8+'B. RAČUN FIN'!I6</f>
        <v>1840168</v>
      </c>
      <c r="J6" s="12">
        <f>+'A.1 PRIHODI'!J8</f>
        <v>0</v>
      </c>
      <c r="K6" s="12">
        <f>+'A.1 PRIHODI'!K8</f>
        <v>596143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2689723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-2201776</v>
      </c>
      <c r="E7" s="197"/>
      <c r="F7" s="197"/>
      <c r="G7" s="197">
        <v>-50515</v>
      </c>
      <c r="H7" s="197"/>
      <c r="I7" s="197">
        <v>-1368345</v>
      </c>
      <c r="J7" s="197"/>
      <c r="K7" s="197">
        <v>-106023</v>
      </c>
      <c r="L7" s="197"/>
      <c r="M7" s="197"/>
      <c r="N7" s="197"/>
      <c r="O7" s="357">
        <v>-676893</v>
      </c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14753392</v>
      </c>
      <c r="E8" s="12">
        <f>+E5+E6+E7</f>
        <v>9939059</v>
      </c>
      <c r="F8" s="12">
        <f t="shared" ref="F8:W8" si="1">+F5+F6+F7</f>
        <v>111795</v>
      </c>
      <c r="G8" s="12">
        <f t="shared" si="1"/>
        <v>269929</v>
      </c>
      <c r="H8" s="12">
        <f t="shared" si="1"/>
        <v>0</v>
      </c>
      <c r="I8" s="12">
        <f t="shared" si="1"/>
        <v>969233</v>
      </c>
      <c r="J8" s="12">
        <f t="shared" si="1"/>
        <v>0</v>
      </c>
      <c r="K8" s="12">
        <f t="shared" si="1"/>
        <v>1450546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2012830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14753392</v>
      </c>
      <c r="E9" s="82">
        <f>+'A.2 RASHODI'!E4+'B. RAČUN FIN'!E11</f>
        <v>9939059</v>
      </c>
      <c r="F9" s="82">
        <f>+'A.2 RASHODI'!F4+'B. RAČUN FIN'!F11</f>
        <v>111795</v>
      </c>
      <c r="G9" s="82">
        <f>+'A.2 RASHODI'!G4+'B. RAČUN FIN'!G11</f>
        <v>269929</v>
      </c>
      <c r="H9" s="82">
        <f>+'A.2 RASHODI'!H4+'B. RAČUN FIN'!H11</f>
        <v>0</v>
      </c>
      <c r="I9" s="82">
        <f>+'A.2 RASHODI'!I4+'B. RAČUN FIN'!I11</f>
        <v>969233</v>
      </c>
      <c r="J9" s="82">
        <f>+'A.2 RASHODI'!J4+'B. RAČUN FIN'!J11</f>
        <v>0</v>
      </c>
      <c r="K9" s="82">
        <f>+'A.2 RASHODI'!K4+'B. RAČUN FIN'!K11</f>
        <v>1450546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2012830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2201776</v>
      </c>
      <c r="E13" s="131">
        <f t="shared" ref="E13:W13" si="4">-E7</f>
        <v>0</v>
      </c>
      <c r="F13" s="131">
        <f t="shared" si="4"/>
        <v>0</v>
      </c>
      <c r="G13" s="131">
        <f t="shared" si="4"/>
        <v>50515</v>
      </c>
      <c r="H13" s="131">
        <f t="shared" si="4"/>
        <v>0</v>
      </c>
      <c r="I13" s="131">
        <f t="shared" si="4"/>
        <v>1368345</v>
      </c>
      <c r="J13" s="131">
        <f t="shared" si="4"/>
        <v>0</v>
      </c>
      <c r="K13" s="131">
        <f t="shared" si="4"/>
        <v>106023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676893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11614818</v>
      </c>
      <c r="E14" s="12">
        <f>+'A.1 PRIHODI'!E22</f>
        <v>9976482</v>
      </c>
      <c r="F14" s="12">
        <f>+'A.1 PRIHODI'!F22</f>
        <v>0</v>
      </c>
      <c r="G14" s="12">
        <f>+'A.1 PRIHODI'!G22</f>
        <v>265287</v>
      </c>
      <c r="H14" s="12">
        <f>+'A.1 PRIHODI'!H22</f>
        <v>0</v>
      </c>
      <c r="I14" s="12">
        <f>+'A.1 PRIHODI'!I22+'B. RAČUN FIN'!I17</f>
        <v>997605</v>
      </c>
      <c r="J14" s="12">
        <f>+'A.1 PRIHODI'!J22</f>
        <v>0</v>
      </c>
      <c r="K14" s="12">
        <f>+'A.1 PRIHODI'!K22</f>
        <v>375444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-2474682</v>
      </c>
      <c r="E15" s="65"/>
      <c r="F15" s="65"/>
      <c r="G15" s="357">
        <v>-65842</v>
      </c>
      <c r="H15" s="358"/>
      <c r="I15" s="357">
        <v>-1393196</v>
      </c>
      <c r="J15" s="358"/>
      <c r="K15" s="357">
        <v>-338751</v>
      </c>
      <c r="L15" s="358"/>
      <c r="M15" s="3"/>
      <c r="N15" s="65"/>
      <c r="O15" s="65">
        <v>-676893</v>
      </c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11341912</v>
      </c>
      <c r="E16" s="12">
        <f>+E13+E14+E15</f>
        <v>9976482</v>
      </c>
      <c r="F16" s="12">
        <f t="shared" ref="F16:W16" si="5">+F13+F14+F15</f>
        <v>0</v>
      </c>
      <c r="G16" s="12">
        <f t="shared" si="5"/>
        <v>249960</v>
      </c>
      <c r="H16" s="12">
        <f t="shared" si="5"/>
        <v>0</v>
      </c>
      <c r="I16" s="12">
        <f t="shared" si="5"/>
        <v>972754</v>
      </c>
      <c r="J16" s="12">
        <f t="shared" si="5"/>
        <v>0</v>
      </c>
      <c r="K16" s="12">
        <f t="shared" si="5"/>
        <v>142716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11341912</v>
      </c>
      <c r="E17" s="82">
        <f>+'A.2 RASHODI'!E21+'B. RAČUN FIN'!E22</f>
        <v>9976482</v>
      </c>
      <c r="F17" s="82">
        <f>+'A.2 RASHODI'!F21+'B. RAČUN FIN'!F22</f>
        <v>0</v>
      </c>
      <c r="G17" s="82">
        <f>+'A.2 RASHODI'!G21+'B. RAČUN FIN'!G22</f>
        <v>249960</v>
      </c>
      <c r="H17" s="82">
        <f>+'A.2 RASHODI'!H21+'B. RAČUN FIN'!H22</f>
        <v>0</v>
      </c>
      <c r="I17" s="82">
        <f>+'A.2 RASHODI'!I21+'B. RAČUN FIN'!I22</f>
        <v>972754</v>
      </c>
      <c r="J17" s="82">
        <f>+'A.2 RASHODI'!J21+'B. RAČUN FIN'!J22</f>
        <v>0</v>
      </c>
      <c r="K17" s="82">
        <f>+'A.2 RASHODI'!K21+'B. RAČUN FIN'!K22</f>
        <v>142716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2474682</v>
      </c>
      <c r="E21" s="131">
        <f t="shared" ref="E21:W21" si="8">-E15</f>
        <v>0</v>
      </c>
      <c r="F21" s="131">
        <f t="shared" si="8"/>
        <v>0</v>
      </c>
      <c r="G21" s="131">
        <f t="shared" si="8"/>
        <v>65842</v>
      </c>
      <c r="H21" s="131">
        <f t="shared" si="8"/>
        <v>0</v>
      </c>
      <c r="I21" s="131">
        <f t="shared" si="8"/>
        <v>1393196</v>
      </c>
      <c r="J21" s="131">
        <f t="shared" si="8"/>
        <v>0</v>
      </c>
      <c r="K21" s="131">
        <f t="shared" si="8"/>
        <v>338751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676893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11640579</v>
      </c>
      <c r="E22" s="12">
        <f>+'A.1 PRIHODI'!E36</f>
        <v>10030009</v>
      </c>
      <c r="F22" s="12">
        <f>+'A.1 PRIHODI'!F36</f>
        <v>0</v>
      </c>
      <c r="G22" s="12">
        <f>+'A.1 PRIHODI'!G36</f>
        <v>268294</v>
      </c>
      <c r="H22" s="12">
        <f>+'A.1 PRIHODI'!H36</f>
        <v>0</v>
      </c>
      <c r="I22" s="12">
        <f>+'A.1 PRIHODI'!I36+'B. RAČUN FIN'!I28</f>
        <v>1085620</v>
      </c>
      <c r="J22" s="12">
        <f>+'A.1 PRIHODI'!J36</f>
        <v>0</v>
      </c>
      <c r="K22" s="12">
        <f>+'A.1 PRIHODI'!K36</f>
        <v>256656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-2756086</v>
      </c>
      <c r="E23" s="65"/>
      <c r="F23" s="65"/>
      <c r="G23" s="65">
        <v>-81669</v>
      </c>
      <c r="H23" s="65"/>
      <c r="I23" s="65">
        <v>-1498366</v>
      </c>
      <c r="J23" s="65"/>
      <c r="K23" s="65">
        <v>-499158</v>
      </c>
      <c r="L23" s="65"/>
      <c r="M23" s="3"/>
      <c r="N23" s="65"/>
      <c r="O23" s="65">
        <v>-676893</v>
      </c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11359175</v>
      </c>
      <c r="E24" s="12">
        <f>+E21+E22+E23</f>
        <v>10030009</v>
      </c>
      <c r="F24" s="12">
        <f t="shared" ref="F24:W24" si="9">+F21+F22+F23</f>
        <v>0</v>
      </c>
      <c r="G24" s="12">
        <f t="shared" si="9"/>
        <v>252467</v>
      </c>
      <c r="H24" s="12">
        <f t="shared" si="9"/>
        <v>0</v>
      </c>
      <c r="I24" s="12">
        <f t="shared" si="9"/>
        <v>980450</v>
      </c>
      <c r="J24" s="12">
        <f t="shared" si="9"/>
        <v>0</v>
      </c>
      <c r="K24" s="12">
        <f t="shared" si="9"/>
        <v>96249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11359175</v>
      </c>
      <c r="E25" s="82">
        <f>+'A.2 RASHODI'!E38+'B. RAČUN FIN'!E33</f>
        <v>10030009</v>
      </c>
      <c r="F25" s="82">
        <f>+'A.2 RASHODI'!F38+'B. RAČUN FIN'!F33</f>
        <v>0</v>
      </c>
      <c r="G25" s="82">
        <f>+'A.2 RASHODI'!G38+'B. RAČUN FIN'!G33</f>
        <v>252467</v>
      </c>
      <c r="H25" s="82">
        <f>+'A.2 RASHODI'!H38+'B. RAČUN FIN'!H33</f>
        <v>0</v>
      </c>
      <c r="I25" s="82">
        <f>+'A.2 RASHODI'!I38+'B. RAČUN FIN'!I33</f>
        <v>980450</v>
      </c>
      <c r="J25" s="82">
        <f>+'A.2 RASHODI'!J38+'B. RAČUN FIN'!J33</f>
        <v>0</v>
      </c>
      <c r="K25" s="82">
        <f>+'A.2 RASHODI'!K38+'B. RAČUN FIN'!K33</f>
        <v>96249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73" t="s">
        <v>5087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</row>
    <row r="2" spans="1:22" ht="15.6" customHeight="1"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</row>
    <row r="3" spans="1:22" ht="15.6" customHeight="1">
      <c r="B3" s="373" t="s">
        <v>5088</v>
      </c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</row>
    <row r="4" spans="1:22" ht="15.6" customHeight="1"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</row>
    <row r="5" spans="1:22" ht="15.6" customHeight="1">
      <c r="B5" s="373" t="s">
        <v>5112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15477342</v>
      </c>
      <c r="E8" s="69">
        <f>+E19+E16</f>
        <v>9939059</v>
      </c>
      <c r="F8" s="69">
        <f>+F19+F16</f>
        <v>111795</v>
      </c>
      <c r="G8" s="69">
        <f>+G19+G16</f>
        <v>300454</v>
      </c>
      <c r="H8" s="69">
        <f t="shared" ref="H8:V8" si="0">+H19+H16</f>
        <v>0</v>
      </c>
      <c r="I8" s="69">
        <f t="shared" si="0"/>
        <v>1840168</v>
      </c>
      <c r="J8" s="69">
        <f>+J19+J16</f>
        <v>0</v>
      </c>
      <c r="K8" s="69">
        <f t="shared" si="0"/>
        <v>596143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2689723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3285866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596143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2689723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16550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16550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1840168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1840168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283904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283904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10050854</v>
      </c>
      <c r="E14" s="132">
        <f>SUMIFS('Unos prihoda i primitaka'!$G$3:$G$501,'Unos prihoda i primitaka'!$C$3:$C$501,"=11",'Unos prihoda i primitaka'!$L$3:$L$501,"=67")</f>
        <v>9939059</v>
      </c>
      <c r="F14" s="132">
        <f>SUMIFS('Unos prihoda i primitaka'!$G$3:$G$501,'Unos prihoda i primitaka'!$C$3:$C$501,"=12",'Unos prihoda i primitaka'!$L$3:$L$501,"=67")</f>
        <v>111795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15477342</v>
      </c>
      <c r="E16" s="4">
        <f t="shared" ref="E16:V16" si="2">SUM(E9:E15)</f>
        <v>9939059</v>
      </c>
      <c r="F16" s="4">
        <f t="shared" si="2"/>
        <v>111795</v>
      </c>
      <c r="G16" s="4">
        <f t="shared" si="2"/>
        <v>300454</v>
      </c>
      <c r="H16" s="4">
        <f t="shared" si="2"/>
        <v>0</v>
      </c>
      <c r="I16" s="4">
        <f t="shared" si="2"/>
        <v>1840168</v>
      </c>
      <c r="J16" s="4">
        <f t="shared" si="2"/>
        <v>0</v>
      </c>
      <c r="K16" s="4">
        <f t="shared" si="2"/>
        <v>596143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2689723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11614818</v>
      </c>
      <c r="E22" s="69">
        <f t="shared" ref="E22:V22" si="4">+E33+E30</f>
        <v>9976482</v>
      </c>
      <c r="F22" s="69">
        <f t="shared" si="4"/>
        <v>0</v>
      </c>
      <c r="G22" s="69">
        <f t="shared" si="4"/>
        <v>265287</v>
      </c>
      <c r="H22" s="69">
        <f t="shared" si="4"/>
        <v>0</v>
      </c>
      <c r="I22" s="69">
        <f t="shared" si="4"/>
        <v>997605</v>
      </c>
      <c r="J22" s="69">
        <f t="shared" si="4"/>
        <v>0</v>
      </c>
      <c r="K22" s="69">
        <f t="shared" si="4"/>
        <v>375444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375444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375444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10526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10526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997605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997605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254761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254761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9976482</v>
      </c>
      <c r="E28" s="132">
        <f>SUMIFS('Unos prihoda i primitaka'!$H$3:$H$501,'Unos prihoda i primitaka'!$C$3:$C$501,"=11",'Unos prihoda i primitaka'!$L$3:$L$501,"=67")</f>
        <v>9976482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11614818</v>
      </c>
      <c r="E30" s="4">
        <f t="shared" ref="E30:V30" si="6">SUM(E23:E29)</f>
        <v>9976482</v>
      </c>
      <c r="F30" s="4">
        <f t="shared" si="6"/>
        <v>0</v>
      </c>
      <c r="G30" s="4">
        <f t="shared" si="6"/>
        <v>265287</v>
      </c>
      <c r="H30" s="4">
        <f t="shared" si="6"/>
        <v>0</v>
      </c>
      <c r="I30" s="4">
        <f t="shared" si="6"/>
        <v>997605</v>
      </c>
      <c r="J30" s="4">
        <f t="shared" si="6"/>
        <v>0</v>
      </c>
      <c r="K30" s="4">
        <f t="shared" si="6"/>
        <v>375444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11640579</v>
      </c>
      <c r="E36" s="69">
        <f t="shared" ref="E36:V36" si="9">+E47+E44</f>
        <v>10030009</v>
      </c>
      <c r="F36" s="69">
        <f t="shared" si="9"/>
        <v>0</v>
      </c>
      <c r="G36" s="69">
        <f t="shared" si="9"/>
        <v>268294</v>
      </c>
      <c r="H36" s="69">
        <f t="shared" si="9"/>
        <v>0</v>
      </c>
      <c r="I36" s="69">
        <f t="shared" si="9"/>
        <v>1085620</v>
      </c>
      <c r="J36" s="69">
        <f t="shared" si="9"/>
        <v>0</v>
      </c>
      <c r="K36" s="69">
        <f t="shared" si="9"/>
        <v>256656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256656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256656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10526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10526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1085620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1085620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257768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257768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10030009</v>
      </c>
      <c r="E42" s="132">
        <f>SUMIFS('Unos prihoda i primitaka'!$I$3:$I$501,'Unos prihoda i primitaka'!$C$3:$C$501,"=11",'Unos prihoda i primitaka'!$L$3:$L$501,"=67")</f>
        <v>10030009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11640579</v>
      </c>
      <c r="E44" s="4">
        <f t="shared" ref="E44:V44" si="10">SUM(E37:E43)</f>
        <v>10030009</v>
      </c>
      <c r="F44" s="4">
        <f t="shared" si="10"/>
        <v>0</v>
      </c>
      <c r="G44" s="4">
        <f t="shared" si="10"/>
        <v>268294</v>
      </c>
      <c r="H44" s="4">
        <f t="shared" si="10"/>
        <v>0</v>
      </c>
      <c r="I44" s="4">
        <f t="shared" si="10"/>
        <v>1085620</v>
      </c>
      <c r="J44" s="4">
        <f t="shared" si="10"/>
        <v>0</v>
      </c>
      <c r="K44" s="4">
        <f t="shared" si="10"/>
        <v>256656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horizontalDpi="4294967294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73" t="s">
        <v>5114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14753392</v>
      </c>
      <c r="E4" s="70">
        <f>E5+E13</f>
        <v>9939059</v>
      </c>
      <c r="F4" s="70">
        <f t="shared" ref="F4:W4" si="0">F5+F13</f>
        <v>111795</v>
      </c>
      <c r="G4" s="70">
        <f t="shared" si="0"/>
        <v>269929</v>
      </c>
      <c r="H4" s="70">
        <f t="shared" si="0"/>
        <v>0</v>
      </c>
      <c r="I4" s="70">
        <f t="shared" si="0"/>
        <v>969233</v>
      </c>
      <c r="J4" s="70">
        <f t="shared" si="0"/>
        <v>0</v>
      </c>
      <c r="K4" s="70">
        <f>K5+K13</f>
        <v>1450546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2012830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13618735</v>
      </c>
      <c r="E5" s="78">
        <f t="shared" ref="E5:G5" si="2">SUM(E6:E12)</f>
        <v>9673972</v>
      </c>
      <c r="F5" s="78">
        <f t="shared" si="2"/>
        <v>25865</v>
      </c>
      <c r="G5" s="78">
        <f t="shared" si="2"/>
        <v>231045</v>
      </c>
      <c r="H5" s="78">
        <f>SUM(H6:H12)</f>
        <v>0</v>
      </c>
      <c r="I5" s="78">
        <f t="shared" ref="I5:K5" si="3">SUM(I6:I12)</f>
        <v>923960</v>
      </c>
      <c r="J5" s="78">
        <f t="shared" si="3"/>
        <v>0</v>
      </c>
      <c r="K5" s="78">
        <f t="shared" si="3"/>
        <v>1408606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1355287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8367861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7867019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171982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35252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190608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103000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2925715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1586861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25865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50901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787492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341560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133036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32558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13500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199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18859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92906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92906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1066195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46486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1019709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1023574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112591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74395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829952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6636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109926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94001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7963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7962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1134657</v>
      </c>
      <c r="E13" s="79">
        <f t="shared" ref="E13:G13" si="6">SUM(E14:E18)</f>
        <v>265087</v>
      </c>
      <c r="F13" s="79">
        <f t="shared" si="6"/>
        <v>85930</v>
      </c>
      <c r="G13" s="79">
        <f t="shared" si="6"/>
        <v>38884</v>
      </c>
      <c r="H13" s="79">
        <f>SUM(H14:H18)</f>
        <v>0</v>
      </c>
      <c r="I13" s="79">
        <f t="shared" ref="I13:K13" si="7">SUM(I14:I18)</f>
        <v>45273</v>
      </c>
      <c r="J13" s="79">
        <f t="shared" si="7"/>
        <v>0</v>
      </c>
      <c r="K13" s="79">
        <f t="shared" si="7"/>
        <v>41940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657543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5479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5479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1121589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254019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85930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38884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43273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41940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657543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110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110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7479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5479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2000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11341912</v>
      </c>
      <c r="E21" s="70">
        <f>+E22+E30</f>
        <v>9976482</v>
      </c>
      <c r="F21" s="70">
        <f t="shared" ref="F21:W21" si="11">+F22+F30</f>
        <v>0</v>
      </c>
      <c r="G21" s="70">
        <f t="shared" si="11"/>
        <v>249960</v>
      </c>
      <c r="H21" s="70">
        <f t="shared" si="11"/>
        <v>0</v>
      </c>
      <c r="I21" s="70">
        <f t="shared" si="11"/>
        <v>972754</v>
      </c>
      <c r="J21" s="70">
        <f t="shared" si="11"/>
        <v>0</v>
      </c>
      <c r="K21" s="70">
        <f t="shared" si="11"/>
        <v>142716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11015560</v>
      </c>
      <c r="E22" s="78">
        <f t="shared" ref="E22:W22" si="12">SUM(E23:E29)</f>
        <v>9711395</v>
      </c>
      <c r="F22" s="78">
        <f t="shared" si="12"/>
        <v>0</v>
      </c>
      <c r="G22" s="78">
        <f t="shared" si="12"/>
        <v>234210</v>
      </c>
      <c r="H22" s="78">
        <f>SUM(H23:H29)</f>
        <v>0</v>
      </c>
      <c r="I22" s="78">
        <f t="shared" si="12"/>
        <v>927239</v>
      </c>
      <c r="J22" s="78">
        <f t="shared" si="12"/>
        <v>0</v>
      </c>
      <c r="K22" s="78">
        <f t="shared" si="12"/>
        <v>142716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8207589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7903120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174416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36179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93874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2430716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1587736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51387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789204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2389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33066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13500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205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19361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233577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112591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74533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46453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110612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94448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8202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7962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326352</v>
      </c>
      <c r="E30" s="79">
        <f t="shared" ref="E30:G30" si="13">SUM(E31:E35)</f>
        <v>265087</v>
      </c>
      <c r="F30" s="79">
        <f t="shared" si="13"/>
        <v>0</v>
      </c>
      <c r="G30" s="79">
        <f t="shared" si="13"/>
        <v>15750</v>
      </c>
      <c r="H30" s="79">
        <f>SUM(H31:H35)</f>
        <v>0</v>
      </c>
      <c r="I30" s="79">
        <f t="shared" ref="I30:K30" si="14">SUM(I31:I35)</f>
        <v>45515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5479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5479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313284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254019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15750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43515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110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110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7479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5479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2000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11359175</v>
      </c>
      <c r="E38" s="70">
        <f>E39+E47</f>
        <v>10030009</v>
      </c>
      <c r="F38" s="70">
        <f t="shared" ref="F38:W38" si="18">F39+F47</f>
        <v>0</v>
      </c>
      <c r="G38" s="70">
        <f t="shared" si="18"/>
        <v>252467</v>
      </c>
      <c r="H38" s="70">
        <f t="shared" si="18"/>
        <v>0</v>
      </c>
      <c r="I38" s="70">
        <f t="shared" si="18"/>
        <v>980450</v>
      </c>
      <c r="J38" s="70">
        <f t="shared" si="18"/>
        <v>0</v>
      </c>
      <c r="K38" s="70">
        <f t="shared" si="18"/>
        <v>96249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11032126</v>
      </c>
      <c r="E39" s="78">
        <f t="shared" ref="E39:G39" si="19">SUM(E40:E46)</f>
        <v>9764922</v>
      </c>
      <c r="F39" s="78">
        <f t="shared" si="19"/>
        <v>0</v>
      </c>
      <c r="G39" s="78">
        <f t="shared" si="19"/>
        <v>236707</v>
      </c>
      <c r="H39" s="78">
        <f>SUM(H40:H46)</f>
        <v>0</v>
      </c>
      <c r="I39" s="78">
        <f t="shared" ref="I39:K39" si="20">SUM(I40:I46)</f>
        <v>934248</v>
      </c>
      <c r="J39" s="78">
        <f t="shared" si="20"/>
        <v>0</v>
      </c>
      <c r="K39" s="78">
        <f t="shared" si="20"/>
        <v>96249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8199258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7939391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175416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36248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48203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2455108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1604543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52872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796100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1593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33086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13500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217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19369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233613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112591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74569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46453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111061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94897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8202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7962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327049</v>
      </c>
      <c r="E47" s="79">
        <f t="shared" ref="E47:G47" si="23">SUM(E48:E52)</f>
        <v>265087</v>
      </c>
      <c r="F47" s="79">
        <f t="shared" si="23"/>
        <v>0</v>
      </c>
      <c r="G47" s="79">
        <f t="shared" si="23"/>
        <v>15760</v>
      </c>
      <c r="H47" s="79">
        <f>SUM(H48:H52)</f>
        <v>0</v>
      </c>
      <c r="I47" s="79">
        <f t="shared" ref="I47:K47" si="24">SUM(I48:I52)</f>
        <v>46202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5479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5479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313981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254019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15760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44202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110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110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7479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5479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2000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0" firstPageNumber="3" fitToHeight="0" orientation="landscape" useFirstPageNumber="1" horizontalDpi="4294967295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5" workbookViewId="0">
      <selection sqref="A1:E31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73" t="s">
        <v>5116</v>
      </c>
      <c r="B1" s="373"/>
      <c r="C1" s="373"/>
      <c r="D1" s="373"/>
      <c r="E1" s="373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14753392</v>
      </c>
      <c r="D5" s="339">
        <f t="shared" ref="D5:E5" si="0">+D6+D9+D11+D14+D25+D28+D30</f>
        <v>11341912</v>
      </c>
      <c r="E5" s="339">
        <f t="shared" si="0"/>
        <v>11359175</v>
      </c>
    </row>
    <row r="6" spans="1:193">
      <c r="A6" s="312">
        <v>1</v>
      </c>
      <c r="B6" s="67" t="s">
        <v>5131</v>
      </c>
      <c r="C6" s="338">
        <f>+C7+C8</f>
        <v>10050854</v>
      </c>
      <c r="D6" s="338">
        <f t="shared" ref="D6:E6" si="1">+D7+D8</f>
        <v>9976482</v>
      </c>
      <c r="E6" s="338">
        <f t="shared" si="1"/>
        <v>10030009</v>
      </c>
    </row>
    <row r="7" spans="1:193">
      <c r="A7" s="309">
        <v>11</v>
      </c>
      <c r="B7" s="48" t="s">
        <v>5118</v>
      </c>
      <c r="C7" s="337">
        <f>+'A.2 RASHODI'!E4</f>
        <v>9939059</v>
      </c>
      <c r="D7" s="337">
        <f>+'A.2 RASHODI'!E21</f>
        <v>9976482</v>
      </c>
      <c r="E7" s="337">
        <f>+'A.2 RASHODI'!E38</f>
        <v>10030009</v>
      </c>
    </row>
    <row r="8" spans="1:193">
      <c r="A8" s="309">
        <v>12</v>
      </c>
      <c r="B8" s="48" t="s">
        <v>232</v>
      </c>
      <c r="C8" s="337">
        <f>+'A.2 RASHODI'!F4</f>
        <v>111795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269929</v>
      </c>
      <c r="D9" s="338">
        <f t="shared" ref="D9:E9" si="2">+D10</f>
        <v>249960</v>
      </c>
      <c r="E9" s="338">
        <f t="shared" si="2"/>
        <v>252467</v>
      </c>
    </row>
    <row r="10" spans="1:193">
      <c r="A10" s="309">
        <v>31</v>
      </c>
      <c r="B10" s="48" t="s">
        <v>5119</v>
      </c>
      <c r="C10" s="337">
        <f>+'A.2 RASHODI'!G4</f>
        <v>269929</v>
      </c>
      <c r="D10" s="337">
        <f>+'A.2 RASHODI'!G21</f>
        <v>249960</v>
      </c>
      <c r="E10" s="337">
        <f>+'A.2 RASHODI'!G38</f>
        <v>252467</v>
      </c>
    </row>
    <row r="11" spans="1:193">
      <c r="A11" s="312">
        <v>4</v>
      </c>
      <c r="B11" s="67" t="s">
        <v>5133</v>
      </c>
      <c r="C11" s="338">
        <f>+C12+C13</f>
        <v>969233</v>
      </c>
      <c r="D11" s="338">
        <f t="shared" ref="D11:E11" si="3">+D12+D13</f>
        <v>972754</v>
      </c>
      <c r="E11" s="338">
        <f t="shared" si="3"/>
        <v>980450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969233</v>
      </c>
      <c r="D13" s="337">
        <f>+'A.2 RASHODI'!I21</f>
        <v>972754</v>
      </c>
      <c r="E13" s="337">
        <f>+'A.2 RASHODI'!I38</f>
        <v>980450</v>
      </c>
    </row>
    <row r="14" spans="1:193">
      <c r="A14" s="312">
        <v>5</v>
      </c>
      <c r="B14" s="67" t="s">
        <v>5134</v>
      </c>
      <c r="C14" s="338">
        <f>SUM(C15:C24)</f>
        <v>3463376</v>
      </c>
      <c r="D14" s="338">
        <f t="shared" ref="D14:E14" si="4">SUM(D15:D24)</f>
        <v>142716</v>
      </c>
      <c r="E14" s="338">
        <f t="shared" si="4"/>
        <v>96249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1450546</v>
      </c>
      <c r="D16" s="337">
        <f>+'A.2 RASHODI'!K21</f>
        <v>142716</v>
      </c>
      <c r="E16" s="337">
        <f>+'A.2 RASHODI'!K38</f>
        <v>96249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2012830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K84"/>
  <sheetViews>
    <sheetView workbookViewId="0">
      <pane xSplit="1" ySplit="4" topLeftCell="B59" activePane="bottomRight" state="frozen"/>
      <selection pane="topRight" activeCell="B1" sqref="B1"/>
      <selection pane="bottomLeft" activeCell="A4" sqref="A4"/>
      <selection pane="bottomRight" sqref="A1:E84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73" t="s">
        <v>5141</v>
      </c>
      <c r="B1" s="373"/>
      <c r="C1" s="373"/>
      <c r="D1" s="373"/>
      <c r="E1" s="373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14656545</v>
      </c>
      <c r="D5" s="70">
        <f t="shared" ref="D5:E5" si="0">+D6+D15+D21+D28+D38+D45+D52+D59+D66+D75</f>
        <v>11341912</v>
      </c>
      <c r="E5" s="70">
        <f t="shared" si="0"/>
        <v>11359175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14656545</v>
      </c>
      <c r="D66" s="345">
        <f>SUM(D67:D74)</f>
        <v>11341912</v>
      </c>
      <c r="E66" s="345">
        <f>SUM(E67:E74)</f>
        <v>11359175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14656545</v>
      </c>
      <c r="D70" s="337">
        <f>SUMIF('Unos rashoda i izdataka'!$R$3:$R$501,'A.4 RASHODI FUNK'!$A70,'Unos rashoda i izdataka'!$K$3:$K$501)+SUMIF('Unos rashoda P4'!$T$3:$T$501,'A.4 RASHODI FUNK'!$A70,'Unos rashoda P4'!$I$3:$I$501)</f>
        <v>11341912</v>
      </c>
      <c r="E70" s="337">
        <f>SUMIF('Unos rashoda i izdataka'!$R$3:$R$501,'A.4 RASHODI FUNK'!$A70,'Unos rashoda i izdataka'!$L$3:$L$501)+SUMIF('Unos rashoda P4'!$T$3:$T$501,'A.4 RASHODI FUNK'!$A70,'Unos rashoda P4'!$J$3:$J$501)</f>
        <v>11359175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fitToHeight="0" orientation="portrait" horizont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2022-12-27T08:45:38Z</cp:lastPrinted>
  <dcterms:created xsi:type="dcterms:W3CDTF">2018-09-10T07:36:17Z</dcterms:created>
  <dcterms:modified xsi:type="dcterms:W3CDTF">2023-01-03T09:11:03Z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