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PLAN 2023\R+O 4.10.2023\"/>
    </mc:Choice>
  </mc:AlternateContent>
  <xr:revisionPtr revIDLastSave="0" documentId="13_ncr:1_{874A1435-2D1F-4D8A-8808-6F89140EEBA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1" i="7" l="1"/>
  <c r="E291" i="7"/>
  <c r="F291" i="7"/>
  <c r="G291" i="7"/>
  <c r="C291" i="7"/>
  <c r="D285" i="7"/>
  <c r="E285" i="7"/>
  <c r="F285" i="7"/>
  <c r="G285" i="7"/>
  <c r="C285" i="7"/>
  <c r="D276" i="7" l="1"/>
  <c r="D275" i="7" s="1"/>
  <c r="E276" i="7"/>
  <c r="E275" i="7" s="1"/>
  <c r="F276" i="7"/>
  <c r="F275" i="7" s="1"/>
  <c r="G276" i="7"/>
  <c r="G275" i="7" s="1"/>
  <c r="C276" i="7"/>
  <c r="C275" i="7" s="1"/>
  <c r="D271" i="7"/>
  <c r="D270" i="7" s="1"/>
  <c r="E271" i="7"/>
  <c r="E270" i="7" s="1"/>
  <c r="F271" i="7"/>
  <c r="F270" i="7" s="1"/>
  <c r="G271" i="7"/>
  <c r="G270" i="7" s="1"/>
  <c r="C271" i="7"/>
  <c r="C270" i="7" s="1"/>
  <c r="D107" i="7" l="1"/>
  <c r="D106" i="7" s="1"/>
  <c r="E107" i="7"/>
  <c r="E106" i="7" s="1"/>
  <c r="F107" i="7"/>
  <c r="F106" i="7" s="1"/>
  <c r="G107" i="7"/>
  <c r="G106" i="7" s="1"/>
  <c r="C107" i="7"/>
  <c r="C106" i="7" s="1"/>
  <c r="E99" i="7"/>
  <c r="F99" i="7"/>
  <c r="G99" i="7"/>
  <c r="D92" i="7"/>
  <c r="D4" i="7" s="1"/>
  <c r="E92" i="7"/>
  <c r="E4" i="7" s="1"/>
  <c r="F92" i="7"/>
  <c r="F4" i="7" s="1"/>
  <c r="G92" i="7"/>
  <c r="G4" i="7" s="1"/>
  <c r="D87" i="7"/>
  <c r="D86" i="7" s="1"/>
  <c r="E87" i="7"/>
  <c r="E86" i="7" s="1"/>
  <c r="F87" i="7"/>
  <c r="F86" i="7" s="1"/>
  <c r="G87" i="7"/>
  <c r="G86" i="7" s="1"/>
  <c r="C87" i="7"/>
  <c r="C86" i="7" s="1"/>
  <c r="D84" i="7"/>
  <c r="D83" i="7" s="1"/>
  <c r="D17" i="7" s="1"/>
  <c r="E84" i="7"/>
  <c r="E83" i="7" s="1"/>
  <c r="E17" i="7" s="1"/>
  <c r="F84" i="7"/>
  <c r="F83" i="7" s="1"/>
  <c r="F17" i="7" s="1"/>
  <c r="G84" i="7"/>
  <c r="G83" i="7" s="1"/>
  <c r="G17" i="7" s="1"/>
  <c r="C84" i="7"/>
  <c r="C83" i="7" s="1"/>
  <c r="D81" i="7"/>
  <c r="D80" i="7" s="1"/>
  <c r="D16" i="7" s="1"/>
  <c r="E81" i="7"/>
  <c r="E80" i="7" s="1"/>
  <c r="E16" i="7" s="1"/>
  <c r="F81" i="7"/>
  <c r="F80" i="7" s="1"/>
  <c r="F16" i="7" s="1"/>
  <c r="G81" i="7"/>
  <c r="G80" i="7" s="1"/>
  <c r="G16" i="7" s="1"/>
  <c r="C81" i="7"/>
  <c r="C80" i="7" s="1"/>
  <c r="D63" i="7"/>
  <c r="E63" i="7"/>
  <c r="F63" i="7"/>
  <c r="G63" i="7"/>
  <c r="C63" i="7"/>
  <c r="E91" i="7" l="1"/>
  <c r="E19" i="7" s="1"/>
  <c r="F91" i="7"/>
  <c r="F19" i="7" s="1"/>
  <c r="G91" i="7"/>
  <c r="G19" i="7" s="1"/>
  <c r="D105" i="7"/>
  <c r="C105" i="7"/>
  <c r="C104" i="7"/>
  <c r="D103" i="7"/>
  <c r="C103" i="7"/>
  <c r="C102" i="7"/>
  <c r="D101" i="7"/>
  <c r="D99" i="7" s="1"/>
  <c r="D91" i="7" s="1"/>
  <c r="D19" i="7" s="1"/>
  <c r="C101" i="7"/>
  <c r="C100" i="7"/>
  <c r="C98" i="7"/>
  <c r="C94" i="7"/>
  <c r="C46" i="7"/>
  <c r="G44" i="7"/>
  <c r="F44" i="7"/>
  <c r="E44" i="7"/>
  <c r="D44" i="7"/>
  <c r="G40" i="7"/>
  <c r="F40" i="7"/>
  <c r="E40" i="7"/>
  <c r="D40" i="7"/>
  <c r="C40" i="7"/>
  <c r="C31" i="7"/>
  <c r="C29" i="7" s="1"/>
  <c r="C28" i="7" s="1"/>
  <c r="G29" i="7"/>
  <c r="G28" i="7" s="1"/>
  <c r="F29" i="7"/>
  <c r="F28" i="7" s="1"/>
  <c r="E29" i="7"/>
  <c r="E28" i="7" s="1"/>
  <c r="D29" i="7"/>
  <c r="D28" i="7" s="1"/>
  <c r="G26" i="7"/>
  <c r="F26" i="7"/>
  <c r="E26" i="7"/>
  <c r="G25" i="7"/>
  <c r="G24" i="7" s="1"/>
  <c r="F25" i="7"/>
  <c r="F24" i="7" s="1"/>
  <c r="E25" i="7"/>
  <c r="C25" i="7"/>
  <c r="C24" i="7" s="1"/>
  <c r="D24" i="7"/>
  <c r="E39" i="7" l="1"/>
  <c r="D39" i="7"/>
  <c r="G23" i="7"/>
  <c r="G39" i="7"/>
  <c r="F23" i="7"/>
  <c r="F39" i="7"/>
  <c r="D23" i="7"/>
  <c r="C99" i="7"/>
  <c r="C23" i="7"/>
  <c r="C92" i="7"/>
  <c r="C4" i="7" s="1"/>
  <c r="E24" i="7"/>
  <c r="C45" i="7"/>
  <c r="E23" i="7" l="1"/>
  <c r="C91" i="7"/>
  <c r="C47" i="7"/>
  <c r="C44" i="7" s="1"/>
  <c r="C39" i="7" l="1"/>
  <c r="G263" i="7"/>
  <c r="F263" i="7"/>
  <c r="E263" i="7"/>
  <c r="D263" i="7"/>
  <c r="C263" i="7"/>
  <c r="G256" i="7"/>
  <c r="G255" i="7" s="1"/>
  <c r="F256" i="7"/>
  <c r="F255" i="7" s="1"/>
  <c r="E256" i="7"/>
  <c r="E255" i="7" s="1"/>
  <c r="D256" i="7"/>
  <c r="D255" i="7" s="1"/>
  <c r="C256" i="7"/>
  <c r="C255" i="7" s="1"/>
  <c r="G250" i="7"/>
  <c r="G249" i="7" s="1"/>
  <c r="G18" i="7" s="1"/>
  <c r="F250" i="7"/>
  <c r="F249" i="7" s="1"/>
  <c r="F18" i="7" s="1"/>
  <c r="E250" i="7"/>
  <c r="E249" i="7" s="1"/>
  <c r="E18" i="7" s="1"/>
  <c r="D250" i="7"/>
  <c r="D249" i="7" s="1"/>
  <c r="D18" i="7" s="1"/>
  <c r="C250" i="7"/>
  <c r="C249" i="7" s="1"/>
  <c r="G241" i="7"/>
  <c r="F241" i="7"/>
  <c r="E241" i="7"/>
  <c r="D241" i="7"/>
  <c r="C241" i="7"/>
  <c r="G231" i="7"/>
  <c r="F231" i="7"/>
  <c r="E231" i="7"/>
  <c r="D231" i="7"/>
  <c r="C231" i="7"/>
  <c r="G220" i="7"/>
  <c r="G7" i="7" s="1"/>
  <c r="F220" i="7"/>
  <c r="E220" i="7"/>
  <c r="D220" i="7"/>
  <c r="C220" i="7"/>
  <c r="G214" i="7"/>
  <c r="F214" i="7"/>
  <c r="E214" i="7"/>
  <c r="D214" i="7"/>
  <c r="C214" i="7"/>
  <c r="G207" i="7"/>
  <c r="G206" i="7" s="1"/>
  <c r="F207" i="7"/>
  <c r="F206" i="7" s="1"/>
  <c r="E207" i="7"/>
  <c r="E206" i="7" s="1"/>
  <c r="D207" i="7"/>
  <c r="D206" i="7" s="1"/>
  <c r="C207" i="7"/>
  <c r="C206" i="7" s="1"/>
  <c r="G204" i="7"/>
  <c r="G203" i="7" s="1"/>
  <c r="F204" i="7"/>
  <c r="F203" i="7" s="1"/>
  <c r="E204" i="7"/>
  <c r="E203" i="7" s="1"/>
  <c r="D204" i="7"/>
  <c r="D203" i="7" s="1"/>
  <c r="C204" i="7"/>
  <c r="C203" i="7" s="1"/>
  <c r="G201" i="7"/>
  <c r="G200" i="7" s="1"/>
  <c r="F201" i="7"/>
  <c r="F200" i="7" s="1"/>
  <c r="E201" i="7"/>
  <c r="E200" i="7" s="1"/>
  <c r="D201" i="7"/>
  <c r="D200" i="7" s="1"/>
  <c r="C201" i="7"/>
  <c r="C200" i="7" s="1"/>
  <c r="G191" i="7"/>
  <c r="G190" i="7" s="1"/>
  <c r="F191" i="7"/>
  <c r="F190" i="7" s="1"/>
  <c r="E191" i="7"/>
  <c r="E190" i="7" s="1"/>
  <c r="D191" i="7"/>
  <c r="D190" i="7" s="1"/>
  <c r="C191" i="7"/>
  <c r="C190" i="7" s="1"/>
  <c r="G186" i="7"/>
  <c r="G185" i="7" s="1"/>
  <c r="F186" i="7"/>
  <c r="F185" i="7" s="1"/>
  <c r="E186" i="7"/>
  <c r="E185" i="7" s="1"/>
  <c r="D186" i="7"/>
  <c r="D185" i="7" s="1"/>
  <c r="C186" i="7"/>
  <c r="C185" i="7" s="1"/>
  <c r="C7" i="7" l="1"/>
  <c r="F7" i="7"/>
  <c r="D7" i="7"/>
  <c r="E7" i="7"/>
  <c r="G178" i="7"/>
  <c r="G11" i="7" s="1"/>
  <c r="F178" i="7"/>
  <c r="F11" i="7" s="1"/>
  <c r="E178" i="7"/>
  <c r="E11" i="7" s="1"/>
  <c r="D178" i="7"/>
  <c r="D11" i="7" s="1"/>
  <c r="C178" i="7"/>
  <c r="C11" i="7" s="1"/>
  <c r="G162" i="7"/>
  <c r="G9" i="7" s="1"/>
  <c r="F162" i="7"/>
  <c r="F9" i="7" s="1"/>
  <c r="E162" i="7"/>
  <c r="E9" i="7" s="1"/>
  <c r="D162" i="7"/>
  <c r="D9" i="7" s="1"/>
  <c r="C162" i="7"/>
  <c r="C9" i="7" s="1"/>
  <c r="D154" i="7"/>
  <c r="E153" i="7"/>
  <c r="E152" i="7" s="1"/>
  <c r="E8" i="7" s="1"/>
  <c r="D153" i="7"/>
  <c r="G152" i="7"/>
  <c r="G8" i="7" s="1"/>
  <c r="F152" i="7"/>
  <c r="F8" i="7" s="1"/>
  <c r="C152" i="7"/>
  <c r="C8" i="7" s="1"/>
  <c r="E140" i="7"/>
  <c r="G137" i="7"/>
  <c r="G135" i="7" s="1"/>
  <c r="G6" i="7" s="1"/>
  <c r="F137" i="7"/>
  <c r="F135" i="7" s="1"/>
  <c r="F6" i="7" s="1"/>
  <c r="E137" i="7"/>
  <c r="D137" i="7"/>
  <c r="D135" i="7" s="1"/>
  <c r="D6" i="7" s="1"/>
  <c r="C135" i="7"/>
  <c r="C6" i="7" s="1"/>
  <c r="G133" i="7"/>
  <c r="F133" i="7"/>
  <c r="D133" i="7"/>
  <c r="D131" i="7" s="1"/>
  <c r="D5" i="7" s="1"/>
  <c r="G131" i="7"/>
  <c r="G5" i="7" s="1"/>
  <c r="F131" i="7"/>
  <c r="F5" i="7" s="1"/>
  <c r="E131" i="7"/>
  <c r="E5" i="7" s="1"/>
  <c r="C131" i="7"/>
  <c r="C5" i="7" s="1"/>
  <c r="G128" i="7"/>
  <c r="G127" i="7" s="1"/>
  <c r="G20" i="7" s="1"/>
  <c r="F128" i="7"/>
  <c r="F127" i="7" s="1"/>
  <c r="F20" i="7" s="1"/>
  <c r="E128" i="7"/>
  <c r="E127" i="7" s="1"/>
  <c r="E20" i="7" s="1"/>
  <c r="D128" i="7"/>
  <c r="D127" i="7" s="1"/>
  <c r="D20" i="7" s="1"/>
  <c r="C128" i="7"/>
  <c r="C127" i="7" s="1"/>
  <c r="G125" i="7"/>
  <c r="G124" i="7" s="1"/>
  <c r="G15" i="7" s="1"/>
  <c r="F125" i="7"/>
  <c r="F124" i="7" s="1"/>
  <c r="F15" i="7" s="1"/>
  <c r="E125" i="7"/>
  <c r="E124" i="7" s="1"/>
  <c r="E15" i="7" s="1"/>
  <c r="D125" i="7"/>
  <c r="D124" i="7" s="1"/>
  <c r="D15" i="7" s="1"/>
  <c r="C125" i="7"/>
  <c r="C124" i="7" s="1"/>
  <c r="D122" i="7"/>
  <c r="E118" i="7"/>
  <c r="E117" i="7"/>
  <c r="D117" i="7"/>
  <c r="G115" i="7"/>
  <c r="G114" i="7" s="1"/>
  <c r="G13" i="7" s="1"/>
  <c r="F115" i="7"/>
  <c r="F114" i="7" s="1"/>
  <c r="F13" i="7" s="1"/>
  <c r="C115" i="7"/>
  <c r="C114" i="7" s="1"/>
  <c r="G112" i="7"/>
  <c r="F112" i="7"/>
  <c r="E112" i="7"/>
  <c r="D112" i="7"/>
  <c r="G111" i="7"/>
  <c r="F111" i="7"/>
  <c r="E111" i="7"/>
  <c r="D111" i="7"/>
  <c r="C110" i="7"/>
  <c r="C3" i="7" s="1"/>
  <c r="C109" i="7"/>
  <c r="E115" i="7" l="1"/>
  <c r="E114" i="7" s="1"/>
  <c r="E13" i="7" s="1"/>
  <c r="D115" i="7"/>
  <c r="D114" i="7" s="1"/>
  <c r="D13" i="7" s="1"/>
  <c r="E135" i="7"/>
  <c r="E6" i="7" s="1"/>
  <c r="G110" i="7"/>
  <c r="G3" i="7" s="1"/>
  <c r="C130" i="7"/>
  <c r="D152" i="7"/>
  <c r="D8" i="7" s="1"/>
  <c r="D110" i="7"/>
  <c r="D3" i="7" s="1"/>
  <c r="E110" i="7"/>
  <c r="E3" i="7" s="1"/>
  <c r="F110" i="7"/>
  <c r="F3" i="7" s="1"/>
  <c r="G130" i="7"/>
  <c r="G14" i="7" s="1"/>
  <c r="D130" i="7"/>
  <c r="D14" i="7" s="1"/>
  <c r="F130" i="7"/>
  <c r="F14" i="7" s="1"/>
  <c r="E130" i="7" l="1"/>
  <c r="E14" i="7" s="1"/>
  <c r="F109" i="7"/>
  <c r="F12" i="7" s="1"/>
  <c r="E109" i="7"/>
  <c r="E12" i="7" s="1"/>
  <c r="D109" i="7"/>
  <c r="D12" i="7" s="1"/>
  <c r="G109" i="7"/>
  <c r="G12" i="7" s="1"/>
  <c r="E343" i="6"/>
  <c r="D343" i="6"/>
  <c r="C343" i="6"/>
</calcChain>
</file>

<file path=xl/sharedStrings.xml><?xml version="1.0" encoding="utf-8"?>
<sst xmlns="http://schemas.openxmlformats.org/spreadsheetml/2006/main" count="10707" uniqueCount="828">
  <si>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</si>
  <si>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</si>
  <si>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</si>
  <si>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</si>
  <si>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</si>
  <si>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</si>
  <si>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</si>
  <si>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</si>
  <si>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</si>
  <si>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</si>
  <si>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</si>
  <si>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</si>
  <si>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</si>
  <si>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</si>
  <si>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</si>
  <si>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</si>
  <si>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</si>
  <si>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</si>
  <si>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</si>
  <si>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</si>
  <si>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</si>
  <si>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</si>
  <si>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</si>
  <si>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</si>
  <si>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</si>
  <si>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</si>
  <si>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</si>
  <si>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</si>
  <si>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</si>
  <si>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</si>
  <si>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</si>
  <si>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</si>
  <si>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</si>
  <si>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</si>
  <si>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</si>
  <si>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</si>
  <si>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</si>
  <si>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</si>
  <si>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</si>
  <si>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</si>
  <si>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</si>
  <si>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</si>
  <si>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</si>
  <si>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</si>
  <si>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</si>
  <si>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</si>
  <si>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</si>
  <si>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</si>
  <si>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</si>
  <si>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</si>
  <si>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</si>
  <si>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</si>
  <si>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</si>
  <si>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</si>
  <si>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</si>
  <si>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</si>
  <si>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</si>
  <si>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</si>
  <si>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</si>
  <si>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</si>
  <si>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</si>
  <si>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</si>
  <si>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</si>
  <si>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</si>
  <si>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</si>
  <si>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</si>
  <si>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</si>
  <si>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</si>
  <si>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</si>
  <si>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</si>
  <si>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</si>
  <si>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</si>
  <si>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</si>
  <si>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</si>
  <si>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</si>
  <si>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</si>
  <si>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</si>
  <si>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</si>
  <si>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</si>
  <si>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</si>
  <si>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</si>
  <si>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</si>
  <si>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</si>
  <si>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</si>
  <si>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</si>
  <si>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</si>
  <si>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</si>
  <si>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</si>
  <si>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</si>
  <si>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</si>
  <si>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</si>
  <si>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</si>
  <si>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</si>
  <si>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</si>
  <si>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</si>
  <si>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</si>
  <si>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</si>
  <si>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</si>
  <si>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</si>
  <si>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</si>
  <si>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</si>
  <si>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</si>
  <si>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</si>
  <si>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</si>
  <si>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</si>
  <si>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</si>
  <si>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</si>
  <si>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</si>
  <si>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</si>
  <si>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</si>
  <si>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</si>
  <si>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</si>
  <si>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</si>
  <si>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</si>
  <si>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</si>
  <si>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</si>
  <si>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</si>
  <si>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</si>
  <si>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</si>
  <si>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</si>
  <si>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</si>
  <si>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</si>
  <si>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</si>
  <si>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</si>
  <si>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</si>
  <si>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</si>
  <si>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</si>
  <si>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</si>
  <si>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</si>
  <si>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</si>
  <si>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</si>
  <si>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</si>
  <si>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</si>
  <si>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</si>
  <si>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</si>
  <si>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</si>
  <si>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</si>
  <si>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</si>
  <si>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</si>
  <si>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</si>
  <si>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</si>
  <si>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</si>
  <si>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</si>
  <si>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</si>
  <si>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</si>
  <si>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</si>
  <si>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</si>
  <si>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</si>
  <si>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</si>
  <si>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</si>
  <si>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</si>
  <si>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</si>
  <si>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</si>
  <si>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</si>
  <si>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</si>
  <si>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</si>
  <si>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</si>
  <si>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</si>
  <si>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</si>
  <si>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</si>
  <si>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</si>
  <si>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</si>
  <si>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</si>
  <si>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</si>
  <si>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</si>
  <si>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</si>
  <si>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</si>
  <si>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</si>
  <si>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</si>
  <si>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</si>
  <si>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</si>
  <si>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</si>
  <si>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</si>
  <si>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</si>
  <si>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</si>
  <si>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</si>
  <si>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</si>
  <si>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</si>
  <si>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</si>
  <si>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</si>
  <si>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</si>
  <si>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</si>
  <si>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</si>
  <si>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</si>
  <si>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</si>
  <si>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</si>
  <si>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</si>
  <si>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</si>
  <si>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</si>
  <si>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</si>
  <si>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</si>
  <si>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</si>
  <si>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</si>
  <si>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</si>
  <si>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</si>
  <si>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</si>
  <si>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</si>
  <si>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</si>
  <si>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</si>
  <si>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</si>
  <si>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</si>
  <si>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</si>
  <si>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</si>
  <si>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</si>
  <si>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</si>
  <si>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</si>
  <si>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</si>
  <si>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</si>
  <si>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</si>
  <si>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</si>
  <si>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</si>
  <si>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</si>
  <si>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</si>
  <si>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</si>
  <si>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</si>
  <si>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</si>
  <si>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</si>
  <si>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</si>
  <si>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</si>
  <si>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</si>
  <si>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</si>
  <si>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</si>
  <si>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</si>
  <si>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</si>
  <si>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</si>
  <si>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</si>
  <si>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</si>
  <si>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</si>
  <si>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</si>
  <si>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</si>
  <si>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</si>
  <si>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</si>
  <si>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</si>
  <si>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</si>
  <si>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</si>
  <si>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</si>
  <si>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</si>
  <si>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</si>
  <si>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</si>
  <si>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</si>
  <si>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</si>
  <si>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</si>
  <si>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</si>
  <si>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</si>
  <si>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</si>
  <si>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</si>
  <si>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</si>
  <si>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</si>
  <si>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</si>
  <si>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</si>
  <si>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</si>
  <si>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</si>
  <si>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</si>
  <si>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</si>
  <si>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</si>
  <si>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</si>
  <si>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</si>
  <si>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</si>
  <si>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</si>
  <si>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</si>
  <si>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</si>
  <si>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</si>
  <si>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</si>
  <si>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</si>
  <si>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</si>
  <si>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</si>
  <si>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</si>
  <si>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</si>
  <si>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</si>
  <si>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</si>
  <si>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</si>
  <si>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</si>
  <si>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</si>
  <si>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</si>
  <si>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</si>
  <si>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</si>
  <si>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</si>
  <si>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</si>
  <si>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</si>
  <si>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</si>
  <si>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</si>
  <si>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</si>
  <si>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</si>
  <si>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</si>
  <si>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</si>
  <si>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</si>
  <si>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</si>
  <si>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</si>
  <si>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</si>
  <si>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</si>
  <si>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</si>
  <si>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</si>
  <si>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</si>
  <si>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</si>
  <si>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</si>
  <si>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</si>
  <si>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</si>
  <si>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</si>
  <si>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</si>
  <si>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</si>
  <si>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</si>
  <si>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</si>
  <si>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</si>
  <si>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</si>
  <si>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</si>
  <si>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</si>
  <si>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</si>
  <si>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</si>
  <si>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</si>
  <si>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</si>
  <si>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</si>
  <si>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</si>
  <si>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</si>
  <si>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</si>
  <si>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</si>
  <si>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</si>
  <si>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</si>
  <si>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</si>
  <si>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</si>
  <si>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</si>
  <si>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</si>
  <si>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</si>
  <si>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</si>
  <si>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</si>
  <si>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</si>
  <si>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</si>
  <si>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</si>
  <si>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</si>
  <si>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</si>
  <si>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</si>
  <si>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</si>
  <si>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</si>
  <si>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</si>
  <si>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</si>
  <si>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</si>
  <si>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</si>
  <si>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</si>
  <si>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</si>
  <si>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</si>
  <si>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</si>
  <si>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</si>
  <si>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</si>
  <si>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</si>
  <si>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</si>
  <si>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</si>
  <si>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</si>
  <si>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</si>
  <si>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</si>
  <si>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</si>
  <si>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</si>
  <si>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</si>
  <si>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</si>
  <si>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</si>
  <si>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</si>
  <si>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</si>
  <si>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</si>
  <si>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</si>
  <si>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</si>
  <si>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</si>
  <si>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</si>
  <si>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</si>
  <si>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</si>
  <si>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</si>
  <si>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</si>
  <si>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</si>
  <si>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</si>
  <si>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</si>
  <si>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</si>
  <si>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</si>
  <si>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</si>
  <si>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</si>
  <si>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</si>
  <si>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</si>
  <si>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</si>
  <si>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</si>
  <si>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</si>
  <si>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</si>
  <si>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</si>
  <si>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</si>
  <si>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</si>
  <si>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</si>
  <si>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</si>
  <si>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</si>
  <si>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</si>
  <si>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</si>
  <si>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</si>
  <si>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</si>
  <si>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</si>
  <si>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</si>
  <si>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</si>
  <si>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</si>
  <si>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</si>
  <si>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</si>
  <si>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</si>
  <si>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</si>
  <si>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</si>
  <si>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</si>
  <si>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</si>
  <si>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</si>
  <si>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</si>
  <si>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</si>
  <si>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</si>
  <si>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</si>
  <si>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</si>
  <si>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</si>
  <si>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</si>
  <si>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</si>
  <si>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</si>
  <si>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</si>
  <si>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</si>
  <si>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</si>
  <si>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</si>
  <si>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</si>
  <si>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</si>
  <si>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</si>
  <si>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</si>
  <si>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</si>
  <si>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</si>
  <si>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</si>
  <si>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</si>
  <si>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</si>
  <si>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</si>
  <si>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</si>
  <si>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</si>
  <si>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</si>
  <si>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</si>
  <si>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</si>
  <si>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</si>
  <si>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</si>
  <si>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</si>
  <si>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</si>
  <si>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</si>
  <si>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</si>
  <si>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</si>
  <si>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</si>
  <si>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</si>
  <si>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</si>
  <si>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</si>
  <si>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</si>
  <si>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</si>
  <si>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</si>
  <si>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</si>
  <si>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</si>
  <si>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</si>
  <si>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</si>
  <si>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</si>
  <si>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</si>
  <si>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</si>
  <si>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</si>
  <si>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</si>
  <si>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</si>
  <si>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</si>
  <si>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</si>
  <si>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</si>
  <si>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</si>
  <si>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</si>
  <si>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</si>
  <si>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</si>
  <si>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</si>
  <si>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</si>
  <si>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</si>
  <si>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</si>
  <si>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</si>
  <si>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</si>
  <si>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</si>
  <si>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</si>
  <si>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</si>
  <si>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</si>
  <si>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</si>
  <si>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</si>
  <si>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</si>
  <si>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</si>
  <si>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</si>
  <si>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</si>
  <si>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</si>
  <si>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</si>
  <si>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</si>
  <si>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</si>
  <si>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</si>
  <si>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</si>
  <si>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</si>
  <si>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</si>
  <si>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</si>
  <si>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</si>
  <si>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</si>
  <si>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</si>
  <si>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</si>
  <si>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</si>
  <si>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</si>
  <si>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</si>
  <si>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</si>
  <si>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</si>
  <si>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</si>
  <si>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</si>
  <si>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</si>
  <si>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</si>
  <si>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</si>
  <si>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</si>
  <si>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</si>
  <si>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</si>
  <si>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</si>
  <si>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</si>
  <si>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</si>
  <si>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</si>
  <si>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</si>
  <si>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</si>
  <si>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</si>
  <si>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</si>
  <si>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</si>
  <si>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</si>
  <si>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</si>
  <si>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</si>
  <si>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</si>
  <si>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</si>
  <si>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</si>
  <si>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</si>
  <si>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</si>
  <si>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</si>
  <si>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</si>
  <si>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</si>
  <si>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</si>
  <si>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</si>
  <si>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</si>
  <si>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</si>
  <si>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</si>
  <si>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</si>
  <si>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</si>
  <si>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</si>
  <si>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</si>
  <si>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</si>
  <si>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</si>
  <si>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</si>
  <si>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</si>
  <si>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</si>
  <si>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</si>
  <si>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</si>
  <si>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</si>
  <si>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</si>
  <si>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</si>
  <si>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</si>
  <si>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</si>
  <si>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</si>
  <si>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</si>
  <si>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</si>
  <si>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</si>
  <si>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</si>
  <si>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</si>
  <si>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</si>
  <si>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</si>
  <si>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</si>
  <si>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</si>
  <si>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</si>
  <si>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</si>
  <si>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</si>
  <si>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</si>
  <si>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</si>
  <si>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</si>
  <si>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</si>
  <si>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</si>
  <si>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</si>
  <si>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</si>
  <si>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</si>
  <si>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</si>
  <si>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</si>
  <si>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</si>
  <si>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</si>
  <si>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</si>
  <si>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</si>
  <si>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</si>
  <si>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</si>
  <si>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</si>
  <si>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</si>
  <si>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</si>
  <si>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</si>
  <si>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</si>
  <si>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</si>
  <si>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</si>
  <si>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</si>
  <si>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</si>
  <si>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</si>
  <si>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</si>
  <si>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</si>
  <si>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</si>
  <si>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</si>
  <si>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</si>
  <si>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</si>
  <si>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</si>
  <si>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</si>
  <si>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</si>
  <si>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</si>
  <si>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</si>
  <si>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</si>
  <si>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</si>
  <si>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</si>
  <si>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</si>
  <si>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</si>
  <si>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</si>
  <si>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</si>
  <si>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</si>
  <si>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</si>
  <si>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</si>
  <si>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</si>
  <si>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</si>
  <si>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</si>
  <si>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</si>
  <si>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</si>
  <si>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</si>
  <si>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</si>
  <si>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</si>
  <si>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</si>
  <si>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</si>
  <si>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</si>
  <si>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</si>
  <si>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</si>
  <si>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</si>
  <si>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</si>
  <si>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</si>
  <si>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</si>
  <si>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</si>
  <si>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</si>
  <si>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</si>
  <si>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</si>
  <si>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</si>
  <si>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</si>
  <si>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</si>
  <si>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</si>
  <si>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</si>
  <si>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</si>
  <si>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</si>
  <si>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</si>
  <si>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</si>
  <si>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</si>
  <si>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</si>
  <si>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</si>
  <si>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</si>
  <si>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</si>
  <si>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</si>
  <si>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</si>
  <si>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</si>
  <si>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</si>
  <si>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</si>
  <si>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</si>
  <si>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</si>
  <si>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</si>
  <si>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</si>
  <si>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</si>
  <si>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</si>
  <si>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</si>
  <si>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</si>
  <si>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</si>
  <si>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</si>
  <si>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</si>
  <si>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</si>
  <si>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</si>
  <si>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</si>
  <si>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</si>
  <si>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</si>
  <si>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</si>
  <si>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</si>
  <si>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</si>
  <si>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</si>
  <si>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</si>
  <si>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</si>
  <si>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</si>
  <si>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</si>
  <si>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</si>
  <si>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</si>
  <si>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</si>
  <si>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</si>
  <si>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</si>
  <si>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</si>
  <si>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</si>
  <si>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</si>
  <si>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</si>
  <si>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</si>
  <si>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</si>
  <si>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</si>
  <si>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</si>
  <si>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</si>
  <si>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</si>
  <si>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</si>
  <si>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</si>
  <si>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</si>
  <si>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</si>
  <si>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</si>
  <si>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</si>
  <si>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</si>
  <si>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</si>
  <si>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</si>
  <si>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</si>
  <si>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</si>
  <si>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</si>
  <si>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</si>
  <si>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</si>
  <si>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</si>
  <si>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</si>
  <si>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</si>
  <si>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</si>
  <si>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</si>
  <si>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</si>
  <si>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</si>
  <si>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</si>
  <si>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</si>
  <si>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</si>
  <si>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</si>
  <si>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</si>
  <si>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</si>
  <si>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</si>
  <si>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</si>
  <si>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</si>
  <si>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</si>
  <si>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</si>
  <si>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</si>
  <si>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</si>
  <si>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</si>
  <si>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</si>
  <si>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</si>
  <si>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</si>
  <si>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</si>
  <si>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</si>
  <si>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</si>
  <si>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</si>
  <si>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</si>
  <si>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</si>
  <si>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</si>
  <si>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</si>
  <si>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</si>
  <si>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</si>
  <si>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</si>
  <si>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</si>
  <si>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</si>
  <si>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</si>
  <si>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</si>
  <si>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</si>
  <si>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</si>
  <si>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</si>
  <si>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</si>
  <si>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</si>
  <si>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</si>
  <si>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</si>
  <si>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</si>
  <si>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</si>
  <si>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</si>
  <si>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</si>
  <si>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</si>
  <si>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</si>
  <si>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</si>
  <si>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</si>
  <si>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</si>
  <si>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</si>
  <si>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</si>
  <si>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</si>
  <si>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</si>
  <si>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</si>
  <si>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</si>
  <si>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</si>
  <si>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</si>
  <si>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</si>
  <si>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</si>
  <si>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</si>
  <si>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</si>
  <si>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</si>
  <si>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</si>
  <si>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</si>
  <si>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</si>
  <si>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</si>
  <si>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</si>
  <si>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</si>
  <si>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</si>
  <si>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</si>
  <si>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</si>
  <si>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</si>
  <si>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</si>
  <si>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</si>
  <si>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</si>
  <si>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</si>
  <si>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</si>
  <si>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</si>
  <si>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</si>
  <si>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</si>
  <si>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</si>
  <si>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</si>
  <si>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</si>
  <si>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</si>
  <si>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</si>
  <si>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</si>
  <si>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</si>
  <si>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</si>
  <si>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</si>
  <si>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</si>
  <si>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</si>
  <si>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</si>
  <si>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</si>
  <si>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</si>
  <si>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</si>
  <si>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</si>
  <si>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</si>
  <si>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</si>
  <si>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</si>
  <si>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</si>
  <si>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</si>
  <si>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</si>
  <si>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</si>
  <si>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</si>
  <si>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</si>
  <si>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</si>
  <si>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</si>
  <si>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</si>
  <si>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</si>
  <si>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</si>
  <si>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</si>
  <si>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</si>
  <si>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</si>
  <si>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</si>
  <si>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</si>
  <si>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</si>
  <si>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</si>
  <si>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</si>
  <si>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</si>
  <si>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</si>
  <si>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</si>
  <si>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</si>
  <si>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</si>
  <si>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>PRAVOMOĆNE SUDKE PRESUDE</t>
  </si>
  <si>
    <t>A6211833</t>
  </si>
  <si>
    <t>NOVI PODPROJEKT</t>
  </si>
  <si>
    <t>HORIZON-MISS-2022-OCEAN-01-101112736 Restore4Life</t>
  </si>
  <si>
    <t>REGIONALNI ZNANSTVENI CENTAR PANONSKE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</si>
</sst>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6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8" xfId="6" quotePrefix="1" applyFill="1" applyBorder="1" applyAlignment="1">
      <alignment horizontal="left" vertical="center" indent="4"/>
    </xf>
    <xf numFmtId="0" fontId="2" fillId="0" borderId="8" xfId="6" quotePrefix="1" applyFill="1" applyBorder="1" applyAlignment="1">
      <alignment horizontal="left" vertical="center" indent="1"/>
    </xf>
    <xf numFmtId="3" fontId="14" fillId="0" borderId="9" xfId="50" applyNumberFormat="1" applyFill="1" applyBorder="1">
      <alignment horizontal="right" vertical="center"/>
    </xf>
    <xf numFmtId="3" fontId="14" fillId="27" borderId="7" xfId="50" applyNumberFormat="1" applyFill="1">
      <alignment horizontal="right" vertical="center"/>
    </xf>
    <xf numFmtId="3" fontId="17" fillId="27" borderId="7" xfId="50" applyNumberFormat="1" applyFont="1" applyFill="1" applyProtection="1">
      <alignment horizontal="right" vertical="center"/>
      <protection locked="0"/>
    </xf>
    <xf numFmtId="3" fontId="14" fillId="27" borderId="7" xfId="45" applyNumberFormat="1" applyFill="1">
      <alignment vertical="center"/>
    </xf>
    <xf numFmtId="0" fontId="14" fillId="0" borderId="7" xfId="49" quotePrefix="1" applyFill="1" applyAlignment="1">
      <alignment horizontal="center" vertical="center"/>
    </xf>
    <xf numFmtId="3" fontId="17" fillId="0" borderId="7" xfId="50" applyNumberFormat="1" applyFont="1" applyFill="1">
      <alignment horizontal="right" vertical="center"/>
    </xf>
    <xf numFmtId="3" fontId="18" fillId="0" borderId="7" xfId="50" applyNumberFormat="1" applyFont="1" applyFill="1">
      <alignment horizontal="right" vertical="center"/>
    </xf>
    <xf numFmtId="0" fontId="18" fillId="0" borderId="7" xfId="49" quotePrefix="1" applyFont="1" applyFill="1" applyAlignment="1">
      <alignment horizontal="left" vertical="center" indent="7"/>
    </xf>
    <xf numFmtId="0" fontId="18" fillId="0" borderId="7" xfId="49" quotePrefix="1" applyFont="1" applyFill="1">
      <alignment horizontal="left" vertical="center" indent="1"/>
    </xf>
    <xf numFmtId="0" fontId="18" fillId="0" borderId="7" xfId="49" quotePrefix="1" applyFont="1" applyFill="1" applyAlignment="1">
      <alignment horizontal="center" vertical="center"/>
    </xf>
    <xf numFmtId="3" fontId="18" fillId="0" borderId="7" xfId="49" quotePrefix="1" applyNumberFormat="1" applyFont="1" applyFill="1" applyAlignment="1">
      <alignment horizontal="right" vertical="center"/>
    </xf>
    <xf numFmtId="0" fontId="14" fillId="27" borderId="7" xfId="49" quotePrefix="1" applyFont="1" applyFill="1" applyAlignment="1">
      <alignment horizontal="left" vertical="center" indent="5"/>
    </xf>
    <xf numFmtId="0" fontId="14" fillId="27" borderId="7" xfId="49" quotePrefix="1" applyFont="1" applyFill="1">
      <alignment horizontal="left" vertical="center" indent="1"/>
    </xf>
    <xf numFmtId="0" fontId="17" fillId="0" borderId="7" xfId="50" applyNumberFormat="1" applyFont="1" applyFill="1" applyAlignment="1" applyProtection="1">
      <alignment horizontal="left" vertical="center"/>
      <protection locked="0"/>
    </xf>
    <xf numFmtId="0" fontId="19" fillId="0" borderId="0" xfId="0" applyFont="1" applyFill="1"/>
    <xf numFmtId="0" fontId="18" fillId="0" borderId="10" xfId="49" quotePrefix="1" applyFont="1" applyFill="1" applyBorder="1" applyAlignment="1">
      <alignment horizontal="left" vertical="center" indent="7"/>
    </xf>
    <xf numFmtId="0" fontId="18" fillId="0" borderId="10" xfId="49" quotePrefix="1" applyFont="1" applyFill="1" applyBorder="1">
      <alignment horizontal="left" vertical="center" indent="1"/>
    </xf>
    <xf numFmtId="3" fontId="18" fillId="0" borderId="10" xfId="50" applyNumberFormat="1" applyFont="1" applyFill="1" applyBorder="1">
      <alignment horizontal="right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7" fillId="28" borderId="3" xfId="49" quotePrefix="1" applyFont="1" applyFill="1" applyBorder="1" applyAlignment="1">
      <alignment vertical="center"/>
    </xf>
    <xf numFmtId="3" fontId="17" fillId="28" borderId="3" xfId="50" applyNumberFormat="1" applyFont="1" applyFill="1" applyBorder="1" applyAlignment="1">
      <alignment vertical="center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0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6" sqref="B36"/>
    </sheetView>
  </sheetViews>
  <sheetFormatPr defaultRowHeight="15" x14ac:dyDescent="0.25"/>
  <cols>
    <col min="1" max="1" width="17.28515625" style="40" customWidth="1"/>
    <col min="2" max="2" width="51.42578125" style="40" customWidth="1"/>
    <col min="3" max="7" width="13.28515625" style="40" customWidth="1"/>
    <col min="8" max="16384" width="9.140625" style="40"/>
  </cols>
  <sheetData>
    <row r="2" spans="1:7" ht="51" x14ac:dyDescent="0.25">
      <c r="A2" s="38" t="s">
        <v>816</v>
      </c>
      <c r="B2" s="38" t="s">
        <v>817</v>
      </c>
      <c r="C2" s="38" t="s">
        <v>818</v>
      </c>
      <c r="D2" s="38" t="s">
        <v>819</v>
      </c>
      <c r="E2" s="39" t="s">
        <v>820</v>
      </c>
      <c r="F2" s="39" t="s">
        <v>821</v>
      </c>
      <c r="G2" s="39" t="s">
        <v>822</v>
      </c>
    </row>
    <row r="3" spans="1:7" x14ac:dyDescent="0.25">
      <c r="A3" s="51">
        <v>11</v>
      </c>
      <c r="B3" s="52" t="s">
        <v>2</v>
      </c>
      <c r="C3" s="50">
        <f>C24+C29+C84+C110+C115+C125+C128+C186+C191+C201+C204+C271+C276+C286+C289</f>
        <v>7613211</v>
      </c>
      <c r="D3" s="50">
        <f t="shared" ref="D3:G3" si="0">D24+D29+D84+D110+D115+D125+D128+D186+D191+D201+D204+D271+D276+D286+D289</f>
        <v>7287196</v>
      </c>
      <c r="E3" s="50">
        <f t="shared" si="0"/>
        <v>8132851</v>
      </c>
      <c r="F3" s="50">
        <f t="shared" si="0"/>
        <v>8158799</v>
      </c>
      <c r="G3" s="50">
        <f t="shared" si="0"/>
        <v>8180417</v>
      </c>
    </row>
    <row r="4" spans="1:7" x14ac:dyDescent="0.25">
      <c r="A4" s="51">
        <v>12</v>
      </c>
      <c r="B4" s="52" t="s">
        <v>13</v>
      </c>
      <c r="C4" s="50">
        <f>C92+C171</f>
        <v>106414.36060787046</v>
      </c>
      <c r="D4" s="50">
        <f t="shared" ref="D4:G4" si="1">D92+D171</f>
        <v>111795</v>
      </c>
      <c r="E4" s="50">
        <f t="shared" si="1"/>
        <v>110848</v>
      </c>
      <c r="F4" s="50">
        <f t="shared" si="1"/>
        <v>0</v>
      </c>
      <c r="G4" s="50">
        <f t="shared" si="1"/>
        <v>0</v>
      </c>
    </row>
    <row r="5" spans="1:7" x14ac:dyDescent="0.25">
      <c r="A5" s="51">
        <v>31</v>
      </c>
      <c r="B5" s="52" t="s">
        <v>37</v>
      </c>
      <c r="C5" s="50">
        <f>C40+C131+C207+C292</f>
        <v>171801</v>
      </c>
      <c r="D5" s="50">
        <f t="shared" ref="D5:G5" si="2">D40+D131+D207+D292</f>
        <v>269889</v>
      </c>
      <c r="E5" s="50">
        <f t="shared" si="2"/>
        <v>312550</v>
      </c>
      <c r="F5" s="50">
        <f t="shared" si="2"/>
        <v>283426</v>
      </c>
      <c r="G5" s="50">
        <f t="shared" si="2"/>
        <v>282430</v>
      </c>
    </row>
    <row r="6" spans="1:7" x14ac:dyDescent="0.25">
      <c r="A6" s="51">
        <v>43</v>
      </c>
      <c r="B6" s="52" t="s">
        <v>29</v>
      </c>
      <c r="C6" s="50">
        <f>C44+C135+C214+C296</f>
        <v>7866553</v>
      </c>
      <c r="D6" s="50">
        <f>D44+D135+D214+D296</f>
        <v>915868</v>
      </c>
      <c r="E6" s="50">
        <f t="shared" ref="E6:G6" si="3">E44+E135+E214+E296</f>
        <v>1029270</v>
      </c>
      <c r="F6" s="50">
        <f t="shared" si="3"/>
        <v>927925</v>
      </c>
      <c r="G6" s="50">
        <f t="shared" si="3"/>
        <v>830829</v>
      </c>
    </row>
    <row r="7" spans="1:7" x14ac:dyDescent="0.25">
      <c r="A7" s="51">
        <v>51</v>
      </c>
      <c r="B7" s="52" t="s">
        <v>31</v>
      </c>
      <c r="C7" s="50">
        <f>C52+C141+C220+C256+C302</f>
        <v>2316</v>
      </c>
      <c r="D7" s="50">
        <f>D52+D141+D220+D256+D302</f>
        <v>0</v>
      </c>
      <c r="E7" s="50">
        <f t="shared" ref="E7:G7" si="4">E52+E141+E220+E256+E302</f>
        <v>20000</v>
      </c>
      <c r="F7" s="50">
        <f t="shared" si="4"/>
        <v>20000</v>
      </c>
      <c r="G7" s="50">
        <f t="shared" si="4"/>
        <v>20000</v>
      </c>
    </row>
    <row r="8" spans="1:7" x14ac:dyDescent="0.25">
      <c r="A8" s="51">
        <v>52</v>
      </c>
      <c r="B8" s="52" t="s">
        <v>32</v>
      </c>
      <c r="C8" s="50">
        <f>C63+C81+C87+C107+C152+C231+C250+C313</f>
        <v>280562</v>
      </c>
      <c r="D8" s="50">
        <f>D63+D81+D87+D107+D152+D231+D250+D313</f>
        <v>1442545</v>
      </c>
      <c r="E8" s="50">
        <f t="shared" ref="E8:G8" si="5">E63+E81+E87+E107+E152+E231+E250+E313</f>
        <v>660593</v>
      </c>
      <c r="F8" s="50">
        <f t="shared" si="5"/>
        <v>412000</v>
      </c>
      <c r="G8" s="50">
        <f t="shared" si="5"/>
        <v>178500</v>
      </c>
    </row>
    <row r="9" spans="1:7" x14ac:dyDescent="0.25">
      <c r="A9" s="51">
        <v>61</v>
      </c>
      <c r="B9" s="52" t="s">
        <v>33</v>
      </c>
      <c r="C9" s="50">
        <f>C73+C162+C241+C323</f>
        <v>4701</v>
      </c>
      <c r="D9" s="50">
        <f>D73+D162+D241+D323</f>
        <v>0</v>
      </c>
      <c r="E9" s="50">
        <f t="shared" ref="E9:G9" si="6">E73+E162+E241+E323</f>
        <v>0</v>
      </c>
      <c r="F9" s="50">
        <f t="shared" si="6"/>
        <v>0</v>
      </c>
      <c r="G9" s="50">
        <f t="shared" si="6"/>
        <v>0</v>
      </c>
    </row>
    <row r="10" spans="1:7" x14ac:dyDescent="0.25">
      <c r="A10" s="51">
        <v>581</v>
      </c>
      <c r="B10" s="52" t="s">
        <v>85</v>
      </c>
      <c r="C10" s="50"/>
      <c r="D10" s="50"/>
      <c r="E10" s="50"/>
      <c r="F10" s="50"/>
      <c r="G10" s="50"/>
    </row>
    <row r="11" spans="1:7" x14ac:dyDescent="0.25">
      <c r="A11" s="59">
        <v>563</v>
      </c>
      <c r="B11" s="60" t="s">
        <v>127</v>
      </c>
      <c r="C11" s="61">
        <f>C99+C178+C263</f>
        <v>1291300.6835224633</v>
      </c>
      <c r="D11" s="61">
        <f>D99+D178+D263</f>
        <v>1820480</v>
      </c>
      <c r="E11" s="61">
        <f t="shared" ref="E11:G11" si="7">E99+E178+E263</f>
        <v>628140</v>
      </c>
      <c r="F11" s="61">
        <f t="shared" si="7"/>
        <v>0</v>
      </c>
      <c r="G11" s="61">
        <f t="shared" si="7"/>
        <v>0</v>
      </c>
    </row>
    <row r="12" spans="1:7" hidden="1" x14ac:dyDescent="0.25">
      <c r="A12" s="65" t="s">
        <v>5</v>
      </c>
      <c r="B12" s="65"/>
      <c r="C12" s="66"/>
      <c r="D12" s="66">
        <f t="shared" ref="D12:G12" si="8">D23+D185+D109+D270</f>
        <v>5179983</v>
      </c>
      <c r="E12" s="66">
        <f t="shared" si="8"/>
        <v>6393297</v>
      </c>
      <c r="F12" s="66">
        <f t="shared" si="8"/>
        <v>6424245</v>
      </c>
      <c r="G12" s="66">
        <f t="shared" si="8"/>
        <v>6450863</v>
      </c>
    </row>
    <row r="13" spans="1:7" hidden="1" x14ac:dyDescent="0.25">
      <c r="A13" s="65" t="s">
        <v>24</v>
      </c>
      <c r="B13" s="65"/>
      <c r="C13" s="66"/>
      <c r="D13" s="66">
        <f t="shared" ref="D13:G13" si="9">D28+D114+D190+D275</f>
        <v>2067896</v>
      </c>
      <c r="E13" s="66">
        <f t="shared" si="9"/>
        <v>1713578</v>
      </c>
      <c r="F13" s="66">
        <f t="shared" si="9"/>
        <v>1713578</v>
      </c>
      <c r="G13" s="66">
        <f t="shared" si="9"/>
        <v>1713578</v>
      </c>
    </row>
    <row r="14" spans="1:7" hidden="1" x14ac:dyDescent="0.25">
      <c r="A14" s="65" t="s">
        <v>59</v>
      </c>
      <c r="B14" s="65"/>
      <c r="C14" s="66"/>
      <c r="D14" s="66">
        <f t="shared" ref="D14:G14" si="10">D39+D130+D206+D291</f>
        <v>1169292</v>
      </c>
      <c r="E14" s="66">
        <f t="shared" si="10"/>
        <v>1247817</v>
      </c>
      <c r="F14" s="66">
        <f t="shared" si="10"/>
        <v>1101001</v>
      </c>
      <c r="G14" s="66">
        <f t="shared" si="10"/>
        <v>977509</v>
      </c>
    </row>
    <row r="15" spans="1:7" hidden="1" x14ac:dyDescent="0.25">
      <c r="A15" s="65" t="s">
        <v>9</v>
      </c>
      <c r="B15" s="65"/>
      <c r="C15" s="66"/>
      <c r="D15" s="66">
        <f t="shared" ref="D15:G15" si="11">D124+D200+D285</f>
        <v>14317</v>
      </c>
      <c r="E15" s="66">
        <f t="shared" si="11"/>
        <v>10976</v>
      </c>
      <c r="F15" s="66">
        <f t="shared" si="11"/>
        <v>10976</v>
      </c>
      <c r="G15" s="66">
        <f t="shared" si="11"/>
        <v>10976</v>
      </c>
    </row>
    <row r="16" spans="1:7" hidden="1" x14ac:dyDescent="0.25">
      <c r="A16" s="65" t="s">
        <v>505</v>
      </c>
      <c r="B16" s="65"/>
      <c r="C16" s="66"/>
      <c r="D16" s="66">
        <f>D80</f>
        <v>46453</v>
      </c>
      <c r="E16" s="66">
        <f t="shared" ref="E16:G16" si="12">E80</f>
        <v>59000</v>
      </c>
      <c r="F16" s="66">
        <f t="shared" si="12"/>
        <v>0</v>
      </c>
      <c r="G16" s="66">
        <f t="shared" si="12"/>
        <v>0</v>
      </c>
    </row>
    <row r="17" spans="1:7" hidden="1" x14ac:dyDescent="0.25">
      <c r="A17" s="65" t="s">
        <v>22</v>
      </c>
      <c r="B17" s="65"/>
      <c r="C17" s="66"/>
      <c r="D17" s="66">
        <f t="shared" ref="D17:G17" si="13">D83</f>
        <v>25000</v>
      </c>
      <c r="E17" s="66">
        <f t="shared" si="13"/>
        <v>15000</v>
      </c>
      <c r="F17" s="66">
        <f t="shared" si="13"/>
        <v>10000</v>
      </c>
      <c r="G17" s="66">
        <f t="shared" si="13"/>
        <v>5000</v>
      </c>
    </row>
    <row r="18" spans="1:7" hidden="1" x14ac:dyDescent="0.25">
      <c r="A18" s="65" t="s">
        <v>26</v>
      </c>
      <c r="B18" s="65"/>
      <c r="C18" s="66"/>
      <c r="D18" s="66">
        <f t="shared" ref="D18:G18" si="14">D86+D249</f>
        <v>1141891</v>
      </c>
      <c r="E18" s="66">
        <f t="shared" si="14"/>
        <v>397000</v>
      </c>
      <c r="F18" s="66">
        <f t="shared" si="14"/>
        <v>337000</v>
      </c>
      <c r="G18" s="66">
        <f t="shared" si="14"/>
        <v>122500</v>
      </c>
    </row>
    <row r="19" spans="1:7" hidden="1" x14ac:dyDescent="0.25">
      <c r="A19" s="65" t="s">
        <v>88</v>
      </c>
      <c r="B19" s="65"/>
      <c r="C19" s="66"/>
      <c r="D19" s="66">
        <f t="shared" ref="D19:G19" si="15">D91+D170</f>
        <v>1932275</v>
      </c>
      <c r="E19" s="66">
        <f t="shared" si="15"/>
        <v>738988</v>
      </c>
      <c r="F19" s="66">
        <f t="shared" si="15"/>
        <v>0</v>
      </c>
      <c r="G19" s="66">
        <f t="shared" si="15"/>
        <v>0</v>
      </c>
    </row>
    <row r="20" spans="1:7" hidden="1" x14ac:dyDescent="0.25">
      <c r="A20" s="65" t="s">
        <v>824</v>
      </c>
      <c r="B20" s="65"/>
      <c r="C20" s="66"/>
      <c r="D20" s="66">
        <f t="shared" ref="D20:G20" si="16">D127+D203+D288</f>
        <v>0</v>
      </c>
      <c r="E20" s="66">
        <f t="shared" si="16"/>
        <v>0</v>
      </c>
      <c r="F20" s="66">
        <f t="shared" si="16"/>
        <v>0</v>
      </c>
      <c r="G20" s="66">
        <f t="shared" si="16"/>
        <v>0</v>
      </c>
    </row>
    <row r="21" spans="1:7" hidden="1" x14ac:dyDescent="0.25">
      <c r="A21" s="65"/>
      <c r="B21" s="65"/>
      <c r="C21" s="66"/>
      <c r="D21" s="66"/>
      <c r="E21" s="66"/>
      <c r="F21" s="66"/>
      <c r="G21" s="66"/>
    </row>
    <row r="22" spans="1:7" x14ac:dyDescent="0.25">
      <c r="A22" s="42" t="s">
        <v>481</v>
      </c>
      <c r="B22" s="43" t="s">
        <v>482</v>
      </c>
      <c r="C22" s="44"/>
      <c r="D22" s="44"/>
      <c r="E22" s="44"/>
      <c r="F22" s="44"/>
      <c r="G22" s="44"/>
    </row>
    <row r="23" spans="1:7" x14ac:dyDescent="0.25">
      <c r="A23" s="27" t="s">
        <v>5</v>
      </c>
      <c r="B23" s="28" t="s">
        <v>6</v>
      </c>
      <c r="C23" s="33">
        <f>C24</f>
        <v>2819908</v>
      </c>
      <c r="D23" s="33">
        <f t="shared" ref="D23:G23" si="17">D24</f>
        <v>1634135</v>
      </c>
      <c r="E23" s="33">
        <f t="shared" si="17"/>
        <v>2057376</v>
      </c>
      <c r="F23" s="33">
        <f t="shared" si="17"/>
        <v>2067090</v>
      </c>
      <c r="G23" s="33">
        <f t="shared" si="17"/>
        <v>2072035</v>
      </c>
    </row>
    <row r="24" spans="1:7" s="58" customFormat="1" x14ac:dyDescent="0.25">
      <c r="A24" s="51" t="s">
        <v>288</v>
      </c>
      <c r="B24" s="52" t="s">
        <v>2</v>
      </c>
      <c r="C24" s="50">
        <f>C25+C26+C27</f>
        <v>2819908</v>
      </c>
      <c r="D24" s="50">
        <f t="shared" ref="D24" si="18">D25+D26+D27</f>
        <v>1634135</v>
      </c>
      <c r="E24" s="50">
        <f>E25+E26+E27</f>
        <v>2057376</v>
      </c>
      <c r="F24" s="50">
        <f t="shared" ref="F24:G24" si="19">F25+F26+F27</f>
        <v>2067090</v>
      </c>
      <c r="G24" s="50">
        <f t="shared" si="19"/>
        <v>2072035</v>
      </c>
    </row>
    <row r="25" spans="1:7" x14ac:dyDescent="0.25">
      <c r="A25" s="41" t="s">
        <v>36</v>
      </c>
      <c r="B25" s="28" t="s">
        <v>292</v>
      </c>
      <c r="C25" s="33">
        <f>3219908-35000-75012-250000-150000</f>
        <v>2709896</v>
      </c>
      <c r="D25" s="45">
        <v>1519818</v>
      </c>
      <c r="E25" s="33">
        <f>1907127+42950</f>
        <v>1950077</v>
      </c>
      <c r="F25" s="33">
        <f>1916472+43161</f>
        <v>1959633</v>
      </c>
      <c r="G25" s="33">
        <f>1921050+43370</f>
        <v>1964420</v>
      </c>
    </row>
    <row r="26" spans="1:7" x14ac:dyDescent="0.25">
      <c r="A26" s="41" t="s">
        <v>226</v>
      </c>
      <c r="B26" s="28" t="s">
        <v>289</v>
      </c>
      <c r="C26" s="33">
        <v>35000</v>
      </c>
      <c r="D26" s="45">
        <v>39305</v>
      </c>
      <c r="E26" s="33">
        <f>20265+7112+4910</f>
        <v>32287</v>
      </c>
      <c r="F26" s="33">
        <f>20364+7147+4934</f>
        <v>32445</v>
      </c>
      <c r="G26" s="33">
        <f>20464+7182+4957</f>
        <v>32603</v>
      </c>
    </row>
    <row r="27" spans="1:7" x14ac:dyDescent="0.25">
      <c r="A27" s="41" t="s">
        <v>231</v>
      </c>
      <c r="B27" s="28" t="s">
        <v>317</v>
      </c>
      <c r="C27" s="33">
        <v>75012</v>
      </c>
      <c r="D27" s="46">
        <v>75012</v>
      </c>
      <c r="E27" s="33">
        <v>75012</v>
      </c>
      <c r="F27" s="33">
        <v>75012</v>
      </c>
      <c r="G27" s="33">
        <v>75012</v>
      </c>
    </row>
    <row r="28" spans="1:7" x14ac:dyDescent="0.25">
      <c r="A28" s="27" t="s">
        <v>24</v>
      </c>
      <c r="B28" s="28" t="s">
        <v>25</v>
      </c>
      <c r="C28" s="33">
        <f>C29</f>
        <v>979898</v>
      </c>
      <c r="D28" s="33">
        <f t="shared" ref="D28:G28" si="20">D29</f>
        <v>1735912</v>
      </c>
      <c r="E28" s="33">
        <f t="shared" si="20"/>
        <v>1438476</v>
      </c>
      <c r="F28" s="33">
        <f t="shared" si="20"/>
        <v>1438476</v>
      </c>
      <c r="G28" s="33">
        <f t="shared" si="20"/>
        <v>1438476</v>
      </c>
    </row>
    <row r="29" spans="1:7" s="58" customFormat="1" x14ac:dyDescent="0.25">
      <c r="A29" s="51" t="s">
        <v>288</v>
      </c>
      <c r="B29" s="52" t="s">
        <v>2</v>
      </c>
      <c r="C29" s="50">
        <f>C30+C31+C32+C33+C34+C35+C36+C37+C38</f>
        <v>979898</v>
      </c>
      <c r="D29" s="50">
        <f t="shared" ref="D29:G29" si="21">D30+D31+D32+D33+D34+D35+D36+D37+D38</f>
        <v>1735912</v>
      </c>
      <c r="E29" s="50">
        <f t="shared" si="21"/>
        <v>1438476</v>
      </c>
      <c r="F29" s="50">
        <f t="shared" si="21"/>
        <v>1438476</v>
      </c>
      <c r="G29" s="50">
        <f t="shared" si="21"/>
        <v>1438476</v>
      </c>
    </row>
    <row r="30" spans="1:7" x14ac:dyDescent="0.25">
      <c r="A30" s="41" t="s">
        <v>36</v>
      </c>
      <c r="B30" s="28" t="s">
        <v>292</v>
      </c>
      <c r="C30" s="33">
        <v>200000</v>
      </c>
      <c r="D30" s="47">
        <v>307064</v>
      </c>
      <c r="E30" s="33">
        <v>245200</v>
      </c>
      <c r="F30" s="33">
        <v>245200</v>
      </c>
      <c r="G30" s="33">
        <v>245200</v>
      </c>
    </row>
    <row r="31" spans="1:7" x14ac:dyDescent="0.25">
      <c r="A31" s="41" t="s">
        <v>226</v>
      </c>
      <c r="B31" s="28" t="s">
        <v>289</v>
      </c>
      <c r="C31" s="33">
        <f>1000000-563000</f>
        <v>437000</v>
      </c>
      <c r="D31" s="45">
        <v>1030835</v>
      </c>
      <c r="E31" s="33">
        <v>793000</v>
      </c>
      <c r="F31" s="33">
        <v>793000</v>
      </c>
      <c r="G31" s="33">
        <v>793000</v>
      </c>
    </row>
    <row r="32" spans="1:7" x14ac:dyDescent="0.25">
      <c r="A32" s="41" t="s">
        <v>227</v>
      </c>
      <c r="B32" s="28" t="s">
        <v>293</v>
      </c>
      <c r="C32" s="33">
        <v>6900</v>
      </c>
      <c r="D32" s="45">
        <v>13033</v>
      </c>
      <c r="E32" s="33">
        <v>9150</v>
      </c>
      <c r="F32" s="33">
        <v>9150</v>
      </c>
      <c r="G32" s="33">
        <v>9150</v>
      </c>
    </row>
    <row r="33" spans="1:7" x14ac:dyDescent="0.25">
      <c r="A33" s="41" t="s">
        <v>228</v>
      </c>
      <c r="B33" s="28" t="s">
        <v>294</v>
      </c>
      <c r="C33" s="33">
        <v>125000</v>
      </c>
      <c r="D33" s="45">
        <v>132723</v>
      </c>
      <c r="E33" s="33">
        <v>150000</v>
      </c>
      <c r="F33" s="33">
        <v>150000</v>
      </c>
      <c r="G33" s="33">
        <v>150000</v>
      </c>
    </row>
    <row r="34" spans="1:7" x14ac:dyDescent="0.25">
      <c r="A34" s="41" t="s">
        <v>231</v>
      </c>
      <c r="B34" s="28" t="s">
        <v>317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x14ac:dyDescent="0.25">
      <c r="A35" s="41" t="s">
        <v>229</v>
      </c>
      <c r="B35" s="28" t="s">
        <v>398</v>
      </c>
      <c r="C35" s="33">
        <v>5263</v>
      </c>
      <c r="D35" s="33">
        <v>6636</v>
      </c>
      <c r="E35" s="33">
        <v>5000</v>
      </c>
      <c r="F35" s="33">
        <v>5000</v>
      </c>
      <c r="G35" s="33">
        <v>5000</v>
      </c>
    </row>
    <row r="36" spans="1:7" x14ac:dyDescent="0.25">
      <c r="A36" s="41" t="s">
        <v>230</v>
      </c>
      <c r="B36" s="28" t="s">
        <v>295</v>
      </c>
      <c r="C36" s="33">
        <v>200635</v>
      </c>
      <c r="D36" s="33">
        <v>238852</v>
      </c>
      <c r="E36" s="33">
        <v>231026</v>
      </c>
      <c r="F36" s="33">
        <v>231026</v>
      </c>
      <c r="G36" s="33">
        <v>231026</v>
      </c>
    </row>
    <row r="37" spans="1:7" x14ac:dyDescent="0.25">
      <c r="A37" s="41">
        <v>43</v>
      </c>
      <c r="B37" s="28" t="s">
        <v>585</v>
      </c>
      <c r="C37" s="33">
        <v>100</v>
      </c>
      <c r="D37" s="33">
        <v>133</v>
      </c>
      <c r="E37" s="33">
        <v>100</v>
      </c>
      <c r="F37" s="33">
        <v>100</v>
      </c>
      <c r="G37" s="33">
        <v>100</v>
      </c>
    </row>
    <row r="38" spans="1:7" x14ac:dyDescent="0.25">
      <c r="A38" s="41" t="s">
        <v>232</v>
      </c>
      <c r="B38" s="28" t="s">
        <v>296</v>
      </c>
      <c r="C38" s="33">
        <v>5000</v>
      </c>
      <c r="D38" s="33">
        <v>6636</v>
      </c>
      <c r="E38" s="33">
        <v>5000</v>
      </c>
      <c r="F38" s="33">
        <v>5000</v>
      </c>
      <c r="G38" s="33">
        <v>5000</v>
      </c>
    </row>
    <row r="39" spans="1:7" x14ac:dyDescent="0.25">
      <c r="A39" s="27" t="s">
        <v>59</v>
      </c>
      <c r="B39" s="28" t="s">
        <v>6</v>
      </c>
      <c r="C39" s="33">
        <f>C40+C44+C52+C63+C73</f>
        <v>7599612</v>
      </c>
      <c r="D39" s="33">
        <f t="shared" ref="D39:G39" si="22">D40+D44+D52+D63+D73</f>
        <v>838153</v>
      </c>
      <c r="E39" s="33">
        <f t="shared" si="22"/>
        <v>939800</v>
      </c>
      <c r="F39" s="33">
        <f t="shared" si="22"/>
        <v>813940</v>
      </c>
      <c r="G39" s="33">
        <f t="shared" si="22"/>
        <v>699640</v>
      </c>
    </row>
    <row r="40" spans="1:7" s="58" customFormat="1" x14ac:dyDescent="0.25">
      <c r="A40" s="51" t="s">
        <v>36</v>
      </c>
      <c r="B40" s="52" t="s">
        <v>37</v>
      </c>
      <c r="C40" s="50">
        <f t="shared" ref="C40:D40" si="23">C41+C42+C43</f>
        <v>0</v>
      </c>
      <c r="D40" s="50">
        <f t="shared" si="23"/>
        <v>63706</v>
      </c>
      <c r="E40" s="50">
        <f>E41+E42+E43</f>
        <v>113000</v>
      </c>
      <c r="F40" s="50">
        <f t="shared" ref="F40:G40" si="24">F41+F42+F43</f>
        <v>102640</v>
      </c>
      <c r="G40" s="50">
        <f t="shared" si="24"/>
        <v>92000</v>
      </c>
    </row>
    <row r="41" spans="1:7" x14ac:dyDescent="0.25">
      <c r="A41" s="41" t="s">
        <v>36</v>
      </c>
      <c r="B41" s="28" t="s">
        <v>292</v>
      </c>
      <c r="C41" s="33"/>
      <c r="D41" s="33">
        <v>55743</v>
      </c>
      <c r="E41" s="33">
        <v>110000</v>
      </c>
      <c r="F41" s="33">
        <v>100000</v>
      </c>
      <c r="G41" s="33">
        <v>90000</v>
      </c>
    </row>
    <row r="42" spans="1:7" x14ac:dyDescent="0.25">
      <c r="A42" s="41" t="s">
        <v>226</v>
      </c>
      <c r="B42" s="28" t="s">
        <v>289</v>
      </c>
      <c r="C42" s="33"/>
      <c r="D42" s="33"/>
      <c r="E42" s="33">
        <v>0</v>
      </c>
      <c r="F42" s="33">
        <v>0</v>
      </c>
      <c r="G42" s="33">
        <v>0</v>
      </c>
    </row>
    <row r="43" spans="1:7" x14ac:dyDescent="0.25">
      <c r="A43" s="41">
        <v>38</v>
      </c>
      <c r="B43" s="28" t="s">
        <v>317</v>
      </c>
      <c r="C43" s="33"/>
      <c r="D43" s="33">
        <v>7963</v>
      </c>
      <c r="E43" s="33">
        <v>3000</v>
      </c>
      <c r="F43" s="33">
        <v>2640</v>
      </c>
      <c r="G43" s="33">
        <v>2000</v>
      </c>
    </row>
    <row r="44" spans="1:7" s="58" customFormat="1" x14ac:dyDescent="0.25">
      <c r="A44" s="51" t="s">
        <v>28</v>
      </c>
      <c r="B44" s="52" t="s">
        <v>29</v>
      </c>
      <c r="C44" s="50">
        <f>C45+C46+C47+C48+C49+C50+C51</f>
        <v>7599612</v>
      </c>
      <c r="D44" s="50">
        <f>D45+D46+D47+D48+D49+D50+D51</f>
        <v>726401</v>
      </c>
      <c r="E44" s="50">
        <f t="shared" ref="E44:G44" si="25">E45+E46+E47+E48+E49+E50+E51</f>
        <v>765800</v>
      </c>
      <c r="F44" s="50">
        <f t="shared" si="25"/>
        <v>660300</v>
      </c>
      <c r="G44" s="50">
        <f t="shared" si="25"/>
        <v>556640</v>
      </c>
    </row>
    <row r="45" spans="1:7" x14ac:dyDescent="0.25">
      <c r="A45" s="41" t="s">
        <v>36</v>
      </c>
      <c r="B45" s="28" t="s">
        <v>292</v>
      </c>
      <c r="C45" s="33">
        <f>C24+C29</f>
        <v>3799806</v>
      </c>
      <c r="D45" s="33">
        <v>1327</v>
      </c>
      <c r="E45" s="33">
        <v>0</v>
      </c>
      <c r="F45" s="33">
        <v>0</v>
      </c>
      <c r="G45" s="33">
        <v>0</v>
      </c>
    </row>
    <row r="46" spans="1:7" x14ac:dyDescent="0.25">
      <c r="A46" s="41" t="s">
        <v>226</v>
      </c>
      <c r="B46" s="28" t="s">
        <v>289</v>
      </c>
      <c r="C46" s="33">
        <f>3326363</f>
        <v>3326363</v>
      </c>
      <c r="D46" s="33">
        <v>626571</v>
      </c>
      <c r="E46" s="33">
        <v>663700</v>
      </c>
      <c r="F46" s="33">
        <v>574300</v>
      </c>
      <c r="G46" s="33">
        <v>483050</v>
      </c>
    </row>
    <row r="47" spans="1:7" x14ac:dyDescent="0.25">
      <c r="A47" s="41" t="s">
        <v>227</v>
      </c>
      <c r="B47" s="28" t="s">
        <v>293</v>
      </c>
      <c r="C47" s="33">
        <f>C45-C46</f>
        <v>473443</v>
      </c>
      <c r="D47" s="33">
        <v>272</v>
      </c>
      <c r="E47" s="33">
        <v>100</v>
      </c>
      <c r="F47" s="33">
        <v>100</v>
      </c>
      <c r="G47" s="33">
        <v>90</v>
      </c>
    </row>
    <row r="48" spans="1:7" x14ac:dyDescent="0.25">
      <c r="A48" s="41" t="s">
        <v>228</v>
      </c>
      <c r="B48" s="28" t="s">
        <v>294</v>
      </c>
      <c r="C48" s="33"/>
      <c r="D48" s="33">
        <v>66361</v>
      </c>
      <c r="E48" s="33">
        <v>15000</v>
      </c>
      <c r="F48" s="33">
        <v>10000</v>
      </c>
      <c r="G48" s="33">
        <v>9000</v>
      </c>
    </row>
    <row r="49" spans="1:7" x14ac:dyDescent="0.25">
      <c r="A49" s="41">
        <v>38</v>
      </c>
      <c r="B49" s="28" t="s">
        <v>317</v>
      </c>
      <c r="C49" s="33"/>
      <c r="D49" s="33">
        <v>7962</v>
      </c>
      <c r="E49" s="33">
        <v>1000</v>
      </c>
      <c r="F49" s="33">
        <v>900</v>
      </c>
      <c r="G49" s="33">
        <v>500</v>
      </c>
    </row>
    <row r="50" spans="1:7" x14ac:dyDescent="0.25">
      <c r="A50" s="41" t="s">
        <v>230</v>
      </c>
      <c r="B50" s="28" t="s">
        <v>295</v>
      </c>
      <c r="C50" s="33"/>
      <c r="D50" s="33">
        <v>21908</v>
      </c>
      <c r="E50" s="33">
        <v>86000</v>
      </c>
      <c r="F50" s="33">
        <v>75000</v>
      </c>
      <c r="G50" s="33">
        <v>64000</v>
      </c>
    </row>
    <row r="51" spans="1:7" x14ac:dyDescent="0.25">
      <c r="A51" s="41">
        <v>45</v>
      </c>
      <c r="B51" s="28" t="s">
        <v>296</v>
      </c>
      <c r="C51" s="33"/>
      <c r="D51" s="33">
        <v>2000</v>
      </c>
      <c r="E51" s="33"/>
      <c r="F51" s="33"/>
      <c r="G51" s="33"/>
    </row>
    <row r="52" spans="1:7" s="58" customFormat="1" x14ac:dyDescent="0.25">
      <c r="A52" s="51" t="s">
        <v>30</v>
      </c>
      <c r="B52" s="52" t="s">
        <v>31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41" t="s">
        <v>36</v>
      </c>
      <c r="B53" s="28" t="s">
        <v>292</v>
      </c>
      <c r="C53" s="33"/>
      <c r="D53" s="33"/>
      <c r="E53" s="33">
        <v>0</v>
      </c>
      <c r="F53" s="33">
        <v>0</v>
      </c>
      <c r="G53" s="33">
        <v>0</v>
      </c>
    </row>
    <row r="54" spans="1:7" x14ac:dyDescent="0.25">
      <c r="A54" s="41" t="s">
        <v>226</v>
      </c>
      <c r="B54" s="28" t="s">
        <v>289</v>
      </c>
      <c r="C54" s="33"/>
      <c r="D54" s="33"/>
      <c r="E54" s="33">
        <v>0</v>
      </c>
      <c r="F54" s="33">
        <v>0</v>
      </c>
      <c r="G54" s="33">
        <v>0</v>
      </c>
    </row>
    <row r="55" spans="1:7" x14ac:dyDescent="0.25">
      <c r="A55" s="41" t="s">
        <v>227</v>
      </c>
      <c r="B55" s="28" t="s">
        <v>293</v>
      </c>
      <c r="C55" s="33"/>
      <c r="D55" s="33"/>
      <c r="E55" s="33">
        <v>0</v>
      </c>
      <c r="F55" s="33">
        <v>0</v>
      </c>
      <c r="G55" s="33">
        <v>0</v>
      </c>
    </row>
    <row r="56" spans="1:7" x14ac:dyDescent="0.25">
      <c r="A56" s="41" t="s">
        <v>235</v>
      </c>
      <c r="B56" s="28" t="s">
        <v>324</v>
      </c>
      <c r="C56" s="33"/>
      <c r="D56" s="33"/>
      <c r="E56" s="33">
        <v>0</v>
      </c>
      <c r="F56" s="33">
        <v>0</v>
      </c>
      <c r="G56" s="33">
        <v>0</v>
      </c>
    </row>
    <row r="57" spans="1:7" x14ac:dyDescent="0.25">
      <c r="A57" s="41" t="s">
        <v>233</v>
      </c>
      <c r="B57" s="28" t="s">
        <v>301</v>
      </c>
      <c r="C57" s="33"/>
      <c r="D57" s="33"/>
      <c r="E57" s="33">
        <v>0</v>
      </c>
      <c r="F57" s="33">
        <v>0</v>
      </c>
      <c r="G57" s="33">
        <v>0</v>
      </c>
    </row>
    <row r="58" spans="1:7" x14ac:dyDescent="0.25">
      <c r="A58" s="41" t="s">
        <v>228</v>
      </c>
      <c r="B58" s="28" t="s">
        <v>294</v>
      </c>
      <c r="C58" s="33"/>
      <c r="D58" s="33"/>
      <c r="E58" s="33">
        <v>0</v>
      </c>
      <c r="F58" s="33">
        <v>0</v>
      </c>
      <c r="G58" s="33">
        <v>0</v>
      </c>
    </row>
    <row r="59" spans="1:7" x14ac:dyDescent="0.25">
      <c r="A59" s="41" t="s">
        <v>231</v>
      </c>
      <c r="B59" s="28" t="s">
        <v>317</v>
      </c>
      <c r="C59" s="33"/>
      <c r="D59" s="33"/>
      <c r="E59" s="33">
        <v>0</v>
      </c>
      <c r="F59" s="33">
        <v>0</v>
      </c>
      <c r="G59" s="33">
        <v>0</v>
      </c>
    </row>
    <row r="60" spans="1:7" x14ac:dyDescent="0.25">
      <c r="A60" s="41" t="s">
        <v>229</v>
      </c>
      <c r="B60" s="28" t="s">
        <v>398</v>
      </c>
      <c r="C60" s="33"/>
      <c r="D60" s="33"/>
      <c r="E60" s="33">
        <v>0</v>
      </c>
      <c r="F60" s="33">
        <v>0</v>
      </c>
      <c r="G60" s="33">
        <v>0</v>
      </c>
    </row>
    <row r="61" spans="1:7" x14ac:dyDescent="0.25">
      <c r="A61" s="41" t="s">
        <v>230</v>
      </c>
      <c r="B61" s="28" t="s">
        <v>295</v>
      </c>
      <c r="C61" s="33"/>
      <c r="D61" s="33"/>
      <c r="E61" s="33">
        <v>0</v>
      </c>
      <c r="F61" s="33">
        <v>0</v>
      </c>
      <c r="G61" s="33">
        <v>0</v>
      </c>
    </row>
    <row r="62" spans="1:7" x14ac:dyDescent="0.25">
      <c r="A62" s="41" t="s">
        <v>232</v>
      </c>
      <c r="B62" s="28" t="s">
        <v>296</v>
      </c>
      <c r="C62" s="33"/>
      <c r="D62" s="33"/>
      <c r="E62" s="33">
        <v>0</v>
      </c>
      <c r="F62" s="33">
        <v>0</v>
      </c>
      <c r="G62" s="33">
        <v>0</v>
      </c>
    </row>
    <row r="63" spans="1:7" s="58" customFormat="1" x14ac:dyDescent="0.25">
      <c r="A63" s="51" t="s">
        <v>352</v>
      </c>
      <c r="B63" s="52" t="s">
        <v>32</v>
      </c>
      <c r="C63" s="50">
        <f>SUM(C64:C72)</f>
        <v>0</v>
      </c>
      <c r="D63" s="50">
        <f t="shared" ref="D63:G63" si="26">SUM(D64:D72)</f>
        <v>48046</v>
      </c>
      <c r="E63" s="50">
        <f t="shared" si="26"/>
        <v>61000</v>
      </c>
      <c r="F63" s="50">
        <f t="shared" si="26"/>
        <v>51000</v>
      </c>
      <c r="G63" s="50">
        <f t="shared" si="26"/>
        <v>51000</v>
      </c>
    </row>
    <row r="64" spans="1:7" x14ac:dyDescent="0.25">
      <c r="A64" s="41" t="s">
        <v>36</v>
      </c>
      <c r="B64" s="28" t="s">
        <v>292</v>
      </c>
      <c r="C64" s="33"/>
      <c r="D64" s="33"/>
      <c r="E64" s="33">
        <v>0</v>
      </c>
      <c r="F64" s="33"/>
      <c r="G64" s="33"/>
    </row>
    <row r="65" spans="1:7" x14ac:dyDescent="0.25">
      <c r="A65" s="41" t="s">
        <v>226</v>
      </c>
      <c r="B65" s="28" t="s">
        <v>289</v>
      </c>
      <c r="C65" s="33"/>
      <c r="D65" s="33">
        <v>1593</v>
      </c>
      <c r="E65" s="33">
        <v>1000</v>
      </c>
      <c r="F65" s="33">
        <v>1000</v>
      </c>
      <c r="G65" s="33">
        <v>1000</v>
      </c>
    </row>
    <row r="66" spans="1:7" x14ac:dyDescent="0.25">
      <c r="A66" s="41" t="s">
        <v>227</v>
      </c>
      <c r="B66" s="28" t="s">
        <v>293</v>
      </c>
      <c r="C66" s="33"/>
      <c r="D66" s="33"/>
      <c r="E66" s="33">
        <v>0</v>
      </c>
      <c r="F66" s="33"/>
      <c r="G66" s="33"/>
    </row>
    <row r="67" spans="1:7" x14ac:dyDescent="0.25">
      <c r="A67" s="41" t="s">
        <v>233</v>
      </c>
      <c r="B67" s="28" t="s">
        <v>301</v>
      </c>
      <c r="C67" s="33"/>
      <c r="D67" s="33"/>
      <c r="E67" s="33">
        <v>60000</v>
      </c>
      <c r="F67" s="33">
        <v>50000</v>
      </c>
      <c r="G67" s="33">
        <v>50000</v>
      </c>
    </row>
    <row r="68" spans="1:7" x14ac:dyDescent="0.25">
      <c r="A68" s="41" t="s">
        <v>228</v>
      </c>
      <c r="B68" s="28" t="s">
        <v>294</v>
      </c>
      <c r="C68" s="33"/>
      <c r="D68" s="33">
        <v>46453</v>
      </c>
      <c r="E68" s="33"/>
      <c r="F68" s="33"/>
      <c r="G68" s="33"/>
    </row>
    <row r="69" spans="1:7" x14ac:dyDescent="0.25">
      <c r="A69" s="41" t="s">
        <v>231</v>
      </c>
      <c r="B69" s="28" t="s">
        <v>317</v>
      </c>
      <c r="C69" s="33"/>
      <c r="D69" s="33"/>
      <c r="E69" s="33"/>
      <c r="F69" s="33"/>
      <c r="G69" s="33"/>
    </row>
    <row r="70" spans="1:7" x14ac:dyDescent="0.25">
      <c r="A70" s="41" t="s">
        <v>229</v>
      </c>
      <c r="B70" s="28" t="s">
        <v>398</v>
      </c>
      <c r="C70" s="33"/>
      <c r="D70" s="33"/>
      <c r="E70" s="33"/>
      <c r="F70" s="33"/>
      <c r="G70" s="33"/>
    </row>
    <row r="71" spans="1:7" x14ac:dyDescent="0.25">
      <c r="A71" s="41" t="s">
        <v>230</v>
      </c>
      <c r="B71" s="28" t="s">
        <v>295</v>
      </c>
      <c r="C71" s="33"/>
      <c r="D71" s="33"/>
      <c r="E71" s="33"/>
      <c r="F71" s="33"/>
      <c r="G71" s="33"/>
    </row>
    <row r="72" spans="1:7" x14ac:dyDescent="0.25">
      <c r="A72" s="41" t="s">
        <v>232</v>
      </c>
      <c r="B72" s="28" t="s">
        <v>296</v>
      </c>
      <c r="C72" s="33"/>
      <c r="D72" s="33"/>
      <c r="E72" s="33"/>
      <c r="F72" s="33"/>
      <c r="G72" s="33"/>
    </row>
    <row r="73" spans="1:7" s="58" customFormat="1" x14ac:dyDescent="0.25">
      <c r="A73" s="51" t="s">
        <v>580</v>
      </c>
      <c r="B73" s="52" t="s">
        <v>33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x14ac:dyDescent="0.25">
      <c r="A74" s="41" t="s">
        <v>36</v>
      </c>
      <c r="B74" s="28" t="s">
        <v>292</v>
      </c>
      <c r="C74" s="33"/>
      <c r="D74" s="33"/>
      <c r="E74" s="33"/>
      <c r="F74" s="33"/>
      <c r="G74" s="33"/>
    </row>
    <row r="75" spans="1:7" x14ac:dyDescent="0.25">
      <c r="A75" s="41" t="s">
        <v>226</v>
      </c>
      <c r="B75" s="28" t="s">
        <v>289</v>
      </c>
      <c r="C75" s="33"/>
      <c r="D75" s="33"/>
      <c r="E75" s="33"/>
      <c r="F75" s="33"/>
      <c r="G75" s="33"/>
    </row>
    <row r="76" spans="1:7" x14ac:dyDescent="0.25">
      <c r="A76" s="41" t="s">
        <v>227</v>
      </c>
      <c r="B76" s="28" t="s">
        <v>293</v>
      </c>
      <c r="C76" s="33"/>
      <c r="D76" s="33"/>
      <c r="E76" s="33"/>
      <c r="F76" s="33"/>
      <c r="G76" s="33"/>
    </row>
    <row r="77" spans="1:7" x14ac:dyDescent="0.25">
      <c r="A77" s="41" t="s">
        <v>229</v>
      </c>
      <c r="B77" s="28" t="s">
        <v>398</v>
      </c>
      <c r="C77" s="33"/>
      <c r="D77" s="33"/>
      <c r="E77" s="33"/>
      <c r="F77" s="33"/>
      <c r="G77" s="33"/>
    </row>
    <row r="78" spans="1:7" x14ac:dyDescent="0.25">
      <c r="A78" s="41" t="s">
        <v>230</v>
      </c>
      <c r="B78" s="28" t="s">
        <v>295</v>
      </c>
      <c r="C78" s="33"/>
      <c r="D78" s="33"/>
      <c r="E78" s="33"/>
      <c r="F78" s="33"/>
      <c r="G78" s="33"/>
    </row>
    <row r="79" spans="1:7" x14ac:dyDescent="0.25">
      <c r="A79" s="41" t="s">
        <v>232</v>
      </c>
      <c r="B79" s="28" t="s">
        <v>296</v>
      </c>
      <c r="C79" s="33"/>
      <c r="D79" s="33"/>
      <c r="E79" s="33"/>
      <c r="F79" s="33"/>
      <c r="G79" s="33"/>
    </row>
    <row r="80" spans="1:7" x14ac:dyDescent="0.25">
      <c r="A80" s="48" t="s">
        <v>505</v>
      </c>
      <c r="B80" s="28" t="s">
        <v>506</v>
      </c>
      <c r="C80" s="33">
        <f>C81</f>
        <v>0</v>
      </c>
      <c r="D80" s="33">
        <f t="shared" ref="D80:G80" si="27">D81</f>
        <v>46453</v>
      </c>
      <c r="E80" s="33">
        <f t="shared" si="27"/>
        <v>59000</v>
      </c>
      <c r="F80" s="33">
        <f t="shared" si="27"/>
        <v>0</v>
      </c>
      <c r="G80" s="33">
        <f t="shared" si="27"/>
        <v>0</v>
      </c>
    </row>
    <row r="81" spans="1:7" s="58" customFormat="1" x14ac:dyDescent="0.25">
      <c r="A81" s="53">
        <v>52</v>
      </c>
      <c r="B81" s="52" t="s">
        <v>32</v>
      </c>
      <c r="C81" s="50">
        <f>C82</f>
        <v>0</v>
      </c>
      <c r="D81" s="50">
        <f t="shared" ref="D81:G81" si="28">D82</f>
        <v>46453</v>
      </c>
      <c r="E81" s="50">
        <f t="shared" si="28"/>
        <v>59000</v>
      </c>
      <c r="F81" s="50">
        <f t="shared" si="28"/>
        <v>0</v>
      </c>
      <c r="G81" s="50">
        <f t="shared" si="28"/>
        <v>0</v>
      </c>
    </row>
    <row r="82" spans="1:7" x14ac:dyDescent="0.25">
      <c r="A82" s="41">
        <v>32</v>
      </c>
      <c r="B82" s="28" t="s">
        <v>289</v>
      </c>
      <c r="C82" s="33"/>
      <c r="D82" s="33">
        <v>46453</v>
      </c>
      <c r="E82" s="33">
        <v>59000</v>
      </c>
      <c r="F82" s="33">
        <v>0</v>
      </c>
      <c r="G82" s="33">
        <v>0</v>
      </c>
    </row>
    <row r="83" spans="1:7" x14ac:dyDescent="0.25">
      <c r="A83" s="48" t="s">
        <v>22</v>
      </c>
      <c r="B83" s="28" t="s">
        <v>823</v>
      </c>
      <c r="C83" s="33">
        <f>C84</f>
        <v>0</v>
      </c>
      <c r="D83" s="33">
        <f t="shared" ref="D83:G83" si="29">D84</f>
        <v>25000</v>
      </c>
      <c r="E83" s="33">
        <f t="shared" si="29"/>
        <v>15000</v>
      </c>
      <c r="F83" s="33">
        <f t="shared" si="29"/>
        <v>10000</v>
      </c>
      <c r="G83" s="33">
        <f t="shared" si="29"/>
        <v>5000</v>
      </c>
    </row>
    <row r="84" spans="1:7" s="58" customFormat="1" x14ac:dyDescent="0.25">
      <c r="A84" s="53">
        <v>11</v>
      </c>
      <c r="B84" s="52" t="s">
        <v>2</v>
      </c>
      <c r="C84" s="50">
        <f>C85</f>
        <v>0</v>
      </c>
      <c r="D84" s="50">
        <f t="shared" ref="D84:G84" si="30">D85</f>
        <v>25000</v>
      </c>
      <c r="E84" s="50">
        <f t="shared" si="30"/>
        <v>15000</v>
      </c>
      <c r="F84" s="50">
        <f t="shared" si="30"/>
        <v>10000</v>
      </c>
      <c r="G84" s="50">
        <f t="shared" si="30"/>
        <v>5000</v>
      </c>
    </row>
    <row r="85" spans="1:7" x14ac:dyDescent="0.25">
      <c r="A85" s="41">
        <v>31</v>
      </c>
      <c r="B85" s="28" t="s">
        <v>292</v>
      </c>
      <c r="C85" s="33"/>
      <c r="D85" s="33">
        <v>25000</v>
      </c>
      <c r="E85" s="33">
        <v>15000</v>
      </c>
      <c r="F85" s="33">
        <v>10000</v>
      </c>
      <c r="G85" s="33">
        <v>5000</v>
      </c>
    </row>
    <row r="86" spans="1:7" x14ac:dyDescent="0.25">
      <c r="A86" s="48" t="s">
        <v>26</v>
      </c>
      <c r="B86" s="28" t="s">
        <v>27</v>
      </c>
      <c r="C86" s="33">
        <f>C87</f>
        <v>0</v>
      </c>
      <c r="D86" s="33">
        <f t="shared" ref="D86:G86" si="31">D87</f>
        <v>1073638</v>
      </c>
      <c r="E86" s="33">
        <f t="shared" si="31"/>
        <v>397000</v>
      </c>
      <c r="F86" s="33">
        <f t="shared" si="31"/>
        <v>337000</v>
      </c>
      <c r="G86" s="33">
        <f t="shared" si="31"/>
        <v>122500</v>
      </c>
    </row>
    <row r="87" spans="1:7" s="58" customFormat="1" x14ac:dyDescent="0.25">
      <c r="A87" s="53">
        <v>52</v>
      </c>
      <c r="B87" s="52" t="s">
        <v>32</v>
      </c>
      <c r="C87" s="50">
        <f>C88+C89+C90</f>
        <v>0</v>
      </c>
      <c r="D87" s="50">
        <f t="shared" ref="D87:G87" si="32">D88+D89+D90</f>
        <v>1073638</v>
      </c>
      <c r="E87" s="50">
        <f t="shared" si="32"/>
        <v>397000</v>
      </c>
      <c r="F87" s="50">
        <f t="shared" si="32"/>
        <v>337000</v>
      </c>
      <c r="G87" s="50">
        <f t="shared" si="32"/>
        <v>122500</v>
      </c>
    </row>
    <row r="88" spans="1:7" x14ac:dyDescent="0.25">
      <c r="A88" s="41">
        <v>31</v>
      </c>
      <c r="B88" s="28" t="s">
        <v>292</v>
      </c>
      <c r="C88" s="33"/>
      <c r="D88" s="47">
        <v>27027</v>
      </c>
      <c r="E88" s="33">
        <v>18000</v>
      </c>
      <c r="F88" s="33">
        <v>18000</v>
      </c>
      <c r="G88" s="33">
        <v>5500</v>
      </c>
    </row>
    <row r="89" spans="1:7" x14ac:dyDescent="0.25">
      <c r="A89" s="41">
        <v>32</v>
      </c>
      <c r="B89" s="28" t="s">
        <v>289</v>
      </c>
      <c r="C89" s="33"/>
      <c r="D89" s="45">
        <v>264439</v>
      </c>
      <c r="E89" s="33">
        <v>79000</v>
      </c>
      <c r="F89" s="33">
        <v>69000</v>
      </c>
      <c r="G89" s="33">
        <v>17000</v>
      </c>
    </row>
    <row r="90" spans="1:7" x14ac:dyDescent="0.25">
      <c r="A90" s="41">
        <v>37</v>
      </c>
      <c r="B90" s="28" t="s">
        <v>294</v>
      </c>
      <c r="C90" s="33"/>
      <c r="D90" s="45">
        <v>782172</v>
      </c>
      <c r="E90" s="33">
        <v>300000</v>
      </c>
      <c r="F90" s="33">
        <v>250000</v>
      </c>
      <c r="G90" s="33">
        <v>100000</v>
      </c>
    </row>
    <row r="91" spans="1:7" x14ac:dyDescent="0.25">
      <c r="A91" s="27" t="s">
        <v>88</v>
      </c>
      <c r="B91" s="28" t="s">
        <v>89</v>
      </c>
      <c r="C91" s="33">
        <f>C92+C99</f>
        <v>1397715.0441303337</v>
      </c>
      <c r="D91" s="33">
        <f t="shared" ref="D91:G91" si="33">D92+D99</f>
        <v>1932275</v>
      </c>
      <c r="E91" s="33">
        <f t="shared" si="33"/>
        <v>738988</v>
      </c>
      <c r="F91" s="33">
        <f t="shared" si="33"/>
        <v>0</v>
      </c>
      <c r="G91" s="33">
        <f t="shared" si="33"/>
        <v>0</v>
      </c>
    </row>
    <row r="92" spans="1:7" s="58" customFormat="1" x14ac:dyDescent="0.25">
      <c r="A92" s="51" t="s">
        <v>349</v>
      </c>
      <c r="B92" s="52" t="s">
        <v>13</v>
      </c>
      <c r="C92" s="50">
        <f>SUM(C93:C98)</f>
        <v>106414.36060787046</v>
      </c>
      <c r="D92" s="50">
        <f t="shared" ref="D92:G92" si="34">SUM(D93:D98)</f>
        <v>111795</v>
      </c>
      <c r="E92" s="50">
        <f t="shared" si="34"/>
        <v>110848</v>
      </c>
      <c r="F92" s="50">
        <f t="shared" si="34"/>
        <v>0</v>
      </c>
      <c r="G92" s="50">
        <f t="shared" si="34"/>
        <v>0</v>
      </c>
    </row>
    <row r="93" spans="1:7" x14ac:dyDescent="0.25">
      <c r="A93" s="41" t="s">
        <v>36</v>
      </c>
      <c r="B93" s="28" t="s">
        <v>292</v>
      </c>
      <c r="C93" s="33"/>
      <c r="D93" s="33"/>
      <c r="E93" s="33"/>
      <c r="F93" s="33"/>
      <c r="G93" s="33"/>
    </row>
    <row r="94" spans="1:7" x14ac:dyDescent="0.25">
      <c r="A94" s="41" t="s">
        <v>226</v>
      </c>
      <c r="B94" s="28" t="s">
        <v>289</v>
      </c>
      <c r="C94" s="33">
        <f>20135/7.5345</f>
        <v>2672.3737474284953</v>
      </c>
      <c r="D94" s="33">
        <v>25865</v>
      </c>
      <c r="E94" s="33">
        <v>110848</v>
      </c>
      <c r="F94" s="33">
        <v>0</v>
      </c>
      <c r="G94" s="33">
        <v>0</v>
      </c>
    </row>
    <row r="95" spans="1:7" x14ac:dyDescent="0.25">
      <c r="A95" s="41" t="s">
        <v>235</v>
      </c>
      <c r="B95" s="28" t="s">
        <v>324</v>
      </c>
      <c r="C95" s="33"/>
      <c r="D95" s="33"/>
      <c r="E95" s="33"/>
      <c r="F95" s="33"/>
      <c r="G95" s="33"/>
    </row>
    <row r="96" spans="1:7" x14ac:dyDescent="0.25">
      <c r="A96" s="41" t="s">
        <v>233</v>
      </c>
      <c r="B96" s="28" t="s">
        <v>301</v>
      </c>
      <c r="C96" s="33"/>
      <c r="D96" s="33"/>
      <c r="E96" s="33"/>
      <c r="F96" s="33"/>
      <c r="G96" s="33"/>
    </row>
    <row r="97" spans="1:7" x14ac:dyDescent="0.25">
      <c r="A97" s="41" t="s">
        <v>231</v>
      </c>
      <c r="B97" s="28" t="s">
        <v>317</v>
      </c>
      <c r="C97" s="33"/>
      <c r="D97" s="33"/>
      <c r="E97" s="33"/>
      <c r="F97" s="33"/>
      <c r="G97" s="33"/>
    </row>
    <row r="98" spans="1:7" x14ac:dyDescent="0.25">
      <c r="A98" s="41" t="s">
        <v>230</v>
      </c>
      <c r="B98" s="28" t="s">
        <v>295</v>
      </c>
      <c r="C98" s="33">
        <f>781644/7.5345</f>
        <v>103741.98686044196</v>
      </c>
      <c r="D98" s="33">
        <v>85930</v>
      </c>
      <c r="E98" s="33"/>
      <c r="F98" s="33"/>
      <c r="G98" s="33"/>
    </row>
    <row r="99" spans="1:7" s="58" customFormat="1" x14ac:dyDescent="0.25">
      <c r="A99" s="51" t="s">
        <v>442</v>
      </c>
      <c r="B99" s="52" t="s">
        <v>443</v>
      </c>
      <c r="C99" s="50">
        <f>SUM(C100:C105)</f>
        <v>1291300.6835224633</v>
      </c>
      <c r="D99" s="50">
        <f t="shared" ref="D99:G99" si="35">SUM(D100:D105)</f>
        <v>1820480</v>
      </c>
      <c r="E99" s="50">
        <f t="shared" si="35"/>
        <v>628140</v>
      </c>
      <c r="F99" s="50">
        <f t="shared" si="35"/>
        <v>0</v>
      </c>
      <c r="G99" s="50">
        <f t="shared" si="35"/>
        <v>0</v>
      </c>
    </row>
    <row r="100" spans="1:7" x14ac:dyDescent="0.25">
      <c r="A100" s="41" t="s">
        <v>36</v>
      </c>
      <c r="B100" s="28" t="s">
        <v>292</v>
      </c>
      <c r="C100" s="33">
        <f>141514/7.5345</f>
        <v>18782.135509987391</v>
      </c>
      <c r="D100" s="33"/>
      <c r="E100" s="33"/>
      <c r="F100" s="33"/>
      <c r="G100" s="33"/>
    </row>
    <row r="101" spans="1:7" x14ac:dyDescent="0.25">
      <c r="A101" s="41" t="s">
        <v>226</v>
      </c>
      <c r="B101" s="28" t="s">
        <v>289</v>
      </c>
      <c r="C101" s="33">
        <f>1149309/7.5345</f>
        <v>152539.51821620544</v>
      </c>
      <c r="D101" s="33">
        <f>0+50000+26545+39237+6636+10618</f>
        <v>133036</v>
      </c>
      <c r="E101" s="33">
        <v>628140</v>
      </c>
      <c r="F101" s="33">
        <v>0</v>
      </c>
      <c r="G101" s="33">
        <v>0</v>
      </c>
    </row>
    <row r="102" spans="1:7" x14ac:dyDescent="0.25">
      <c r="A102" s="41" t="s">
        <v>235</v>
      </c>
      <c r="B102" s="28" t="s">
        <v>324</v>
      </c>
      <c r="C102" s="33">
        <f>1088467/7.5345</f>
        <v>144464.39710664278</v>
      </c>
      <c r="D102" s="33">
        <v>92906</v>
      </c>
      <c r="E102" s="33"/>
      <c r="F102" s="33"/>
      <c r="G102" s="33"/>
    </row>
    <row r="103" spans="1:7" x14ac:dyDescent="0.25">
      <c r="A103" s="41" t="s">
        <v>233</v>
      </c>
      <c r="B103" s="28" t="s">
        <v>301</v>
      </c>
      <c r="C103" s="33">
        <f>2849731/7.5345</f>
        <v>378224.30154622073</v>
      </c>
      <c r="D103" s="33">
        <f>920432+9927</f>
        <v>930359</v>
      </c>
      <c r="E103" s="33"/>
      <c r="F103" s="33"/>
      <c r="G103" s="33"/>
    </row>
    <row r="104" spans="1:7" x14ac:dyDescent="0.25">
      <c r="A104" s="41">
        <v>37</v>
      </c>
      <c r="B104" s="28" t="s">
        <v>294</v>
      </c>
      <c r="C104" s="33">
        <f>8000/7.5345</f>
        <v>1061.7824673170085</v>
      </c>
      <c r="D104" s="33">
        <v>6636</v>
      </c>
      <c r="E104" s="33"/>
      <c r="F104" s="33"/>
      <c r="G104" s="33"/>
    </row>
    <row r="105" spans="1:7" x14ac:dyDescent="0.25">
      <c r="A105" s="41" t="s">
        <v>230</v>
      </c>
      <c r="B105" s="28" t="s">
        <v>295</v>
      </c>
      <c r="C105" s="33">
        <f>4492284/7.5345</f>
        <v>596228.54867608997</v>
      </c>
      <c r="D105" s="33">
        <f>607543+50000</f>
        <v>657543</v>
      </c>
      <c r="E105" s="33"/>
      <c r="F105" s="33"/>
      <c r="G105" s="33"/>
    </row>
    <row r="106" spans="1:7" x14ac:dyDescent="0.25">
      <c r="A106" s="48" t="s">
        <v>825</v>
      </c>
      <c r="B106" s="28" t="s">
        <v>827</v>
      </c>
      <c r="C106" s="33">
        <f>C107</f>
        <v>0</v>
      </c>
      <c r="D106" s="33">
        <f t="shared" ref="D106:G106" si="36">D107</f>
        <v>0</v>
      </c>
      <c r="E106" s="33">
        <f t="shared" si="36"/>
        <v>90126</v>
      </c>
      <c r="F106" s="33">
        <f t="shared" si="36"/>
        <v>0</v>
      </c>
      <c r="G106" s="33">
        <f t="shared" si="36"/>
        <v>0</v>
      </c>
    </row>
    <row r="107" spans="1:7" s="58" customFormat="1" x14ac:dyDescent="0.25">
      <c r="A107" s="53">
        <v>52</v>
      </c>
      <c r="B107" s="52" t="s">
        <v>32</v>
      </c>
      <c r="C107" s="50">
        <f>C108</f>
        <v>0</v>
      </c>
      <c r="D107" s="50">
        <f t="shared" ref="D107:G107" si="37">D108</f>
        <v>0</v>
      </c>
      <c r="E107" s="50">
        <f t="shared" si="37"/>
        <v>90126</v>
      </c>
      <c r="F107" s="50">
        <f t="shared" si="37"/>
        <v>0</v>
      </c>
      <c r="G107" s="50">
        <f t="shared" si="37"/>
        <v>0</v>
      </c>
    </row>
    <row r="108" spans="1:7" x14ac:dyDescent="0.25">
      <c r="A108" s="41">
        <v>32</v>
      </c>
      <c r="B108" s="28" t="s">
        <v>289</v>
      </c>
      <c r="C108" s="33">
        <v>0</v>
      </c>
      <c r="D108" s="33">
        <v>0</v>
      </c>
      <c r="E108" s="33">
        <v>90126</v>
      </c>
      <c r="F108" s="33">
        <v>0</v>
      </c>
      <c r="G108" s="33">
        <v>0</v>
      </c>
    </row>
    <row r="109" spans="1:7" x14ac:dyDescent="0.25">
      <c r="A109" s="27" t="s">
        <v>5</v>
      </c>
      <c r="B109" s="28" t="s">
        <v>6</v>
      </c>
      <c r="C109" s="49">
        <f>C110</f>
        <v>940825</v>
      </c>
      <c r="D109" s="49">
        <f t="shared" ref="D109:G109" si="38">D110</f>
        <v>935668</v>
      </c>
      <c r="E109" s="49">
        <f t="shared" si="38"/>
        <v>1232486</v>
      </c>
      <c r="F109" s="49">
        <f t="shared" si="38"/>
        <v>1238522</v>
      </c>
      <c r="G109" s="49">
        <f t="shared" si="38"/>
        <v>1244683</v>
      </c>
    </row>
    <row r="110" spans="1:7" s="58" customFormat="1" x14ac:dyDescent="0.25">
      <c r="A110" s="51" t="s">
        <v>288</v>
      </c>
      <c r="B110" s="52" t="s">
        <v>2</v>
      </c>
      <c r="C110" s="50">
        <f>C111+C112+C113</f>
        <v>940825</v>
      </c>
      <c r="D110" s="50">
        <f t="shared" ref="D110:G110" si="39">D111+D112+D113</f>
        <v>935668</v>
      </c>
      <c r="E110" s="50">
        <f t="shared" si="39"/>
        <v>1232486</v>
      </c>
      <c r="F110" s="50">
        <f t="shared" si="39"/>
        <v>1238522</v>
      </c>
      <c r="G110" s="50">
        <f t="shared" si="39"/>
        <v>1244683</v>
      </c>
    </row>
    <row r="111" spans="1:7" x14ac:dyDescent="0.25">
      <c r="A111" s="41" t="s">
        <v>36</v>
      </c>
      <c r="B111" s="28" t="s">
        <v>292</v>
      </c>
      <c r="C111" s="33">
        <v>919491</v>
      </c>
      <c r="D111" s="33">
        <f>766985+843+23696+122849</f>
        <v>914373</v>
      </c>
      <c r="E111" s="33">
        <f>1008762+1250+31077+173519</f>
        <v>1214608</v>
      </c>
      <c r="F111" s="33">
        <f>1013705+1256+31229+174366</f>
        <v>1220556</v>
      </c>
      <c r="G111" s="33">
        <f>1018768+1256+31382+175223</f>
        <v>1226629</v>
      </c>
    </row>
    <row r="112" spans="1:7" x14ac:dyDescent="0.25">
      <c r="A112" s="41" t="s">
        <v>226</v>
      </c>
      <c r="B112" s="28" t="s">
        <v>289</v>
      </c>
      <c r="C112" s="33">
        <v>21334</v>
      </c>
      <c r="D112" s="33">
        <f>20221+1074</f>
        <v>21295</v>
      </c>
      <c r="E112" s="33">
        <f>14876+3002</f>
        <v>17878</v>
      </c>
      <c r="F112" s="33">
        <f>14949+3017</f>
        <v>17966</v>
      </c>
      <c r="G112" s="33">
        <f>15022+3032</f>
        <v>18054</v>
      </c>
    </row>
    <row r="113" spans="1:7" x14ac:dyDescent="0.25">
      <c r="A113" s="41" t="s">
        <v>231</v>
      </c>
      <c r="B113" s="28" t="s">
        <v>317</v>
      </c>
      <c r="C113" s="33">
        <v>0</v>
      </c>
      <c r="D113" s="33">
        <v>0</v>
      </c>
      <c r="E113" s="33">
        <v>0</v>
      </c>
      <c r="F113" s="33"/>
      <c r="G113" s="33"/>
    </row>
    <row r="114" spans="1:7" x14ac:dyDescent="0.25">
      <c r="A114" s="27" t="s">
        <v>24</v>
      </c>
      <c r="B114" s="28" t="s">
        <v>25</v>
      </c>
      <c r="C114" s="49">
        <f>C115</f>
        <v>83765</v>
      </c>
      <c r="D114" s="49">
        <f>D115</f>
        <v>109979</v>
      </c>
      <c r="E114" s="49">
        <f t="shared" ref="E114:G114" si="40">E115</f>
        <v>91135</v>
      </c>
      <c r="F114" s="49">
        <f t="shared" si="40"/>
        <v>91135</v>
      </c>
      <c r="G114" s="49">
        <f t="shared" si="40"/>
        <v>91135</v>
      </c>
    </row>
    <row r="115" spans="1:7" s="58" customFormat="1" x14ac:dyDescent="0.25">
      <c r="A115" s="51" t="s">
        <v>288</v>
      </c>
      <c r="B115" s="52" t="s">
        <v>2</v>
      </c>
      <c r="C115" s="50">
        <f>C116+C117+C118+C119+C120+C121+C122+C123</f>
        <v>83765</v>
      </c>
      <c r="D115" s="50">
        <f t="shared" ref="D115:G115" si="41">D116+D117+D118+D119+D120+D121+D122+D123</f>
        <v>109979</v>
      </c>
      <c r="E115" s="50">
        <f t="shared" si="41"/>
        <v>91135</v>
      </c>
      <c r="F115" s="50">
        <f t="shared" si="41"/>
        <v>91135</v>
      </c>
      <c r="G115" s="50">
        <f t="shared" si="41"/>
        <v>91135</v>
      </c>
    </row>
    <row r="116" spans="1:7" x14ac:dyDescent="0.25">
      <c r="A116" s="41" t="s">
        <v>36</v>
      </c>
      <c r="B116" s="28" t="s">
        <v>292</v>
      </c>
      <c r="C116" s="33">
        <v>0</v>
      </c>
      <c r="D116" s="33">
        <v>0</v>
      </c>
      <c r="E116" s="33">
        <v>0</v>
      </c>
      <c r="F116" s="33"/>
      <c r="G116" s="33"/>
    </row>
    <row r="117" spans="1:7" x14ac:dyDescent="0.25">
      <c r="A117" s="41" t="s">
        <v>226</v>
      </c>
      <c r="B117" s="28" t="s">
        <v>289</v>
      </c>
      <c r="C117" s="33">
        <v>79277</v>
      </c>
      <c r="D117" s="33">
        <f>6901+1327+18980+23254+2854+1460+664+3715+5707+5110+4778+265+24452+133+955+1460+266</f>
        <v>102281</v>
      </c>
      <c r="E117" s="33">
        <f>6450+1400+13000+17520+900+1500+315+3500+4000+4670+6300+265+21765+1700+1150+1400+300</f>
        <v>86135</v>
      </c>
      <c r="F117" s="33">
        <v>86135</v>
      </c>
      <c r="G117" s="33">
        <v>86135</v>
      </c>
    </row>
    <row r="118" spans="1:7" x14ac:dyDescent="0.25">
      <c r="A118" s="41" t="s">
        <v>227</v>
      </c>
      <c r="B118" s="28" t="s">
        <v>293</v>
      </c>
      <c r="C118" s="33">
        <v>1387</v>
      </c>
      <c r="D118" s="33">
        <v>796</v>
      </c>
      <c r="E118" s="33">
        <f>1000</f>
        <v>1000</v>
      </c>
      <c r="F118" s="33">
        <v>1000</v>
      </c>
      <c r="G118" s="33">
        <v>1000</v>
      </c>
    </row>
    <row r="119" spans="1:7" x14ac:dyDescent="0.25">
      <c r="A119" s="41" t="s">
        <v>228</v>
      </c>
      <c r="B119" s="28" t="s">
        <v>294</v>
      </c>
      <c r="C119" s="33">
        <v>0</v>
      </c>
      <c r="D119" s="33">
        <v>0</v>
      </c>
      <c r="E119" s="33">
        <v>0</v>
      </c>
      <c r="F119" s="33"/>
      <c r="G119" s="33"/>
    </row>
    <row r="120" spans="1:7" x14ac:dyDescent="0.25">
      <c r="A120" s="41" t="s">
        <v>231</v>
      </c>
      <c r="B120" s="28" t="s">
        <v>317</v>
      </c>
      <c r="C120" s="33">
        <v>0</v>
      </c>
      <c r="D120" s="33">
        <v>0</v>
      </c>
      <c r="E120" s="33">
        <v>0</v>
      </c>
      <c r="F120" s="33"/>
      <c r="G120" s="33"/>
    </row>
    <row r="121" spans="1:7" x14ac:dyDescent="0.25">
      <c r="A121" s="41" t="s">
        <v>229</v>
      </c>
      <c r="B121" s="28" t="s">
        <v>398</v>
      </c>
      <c r="C121" s="33">
        <v>0</v>
      </c>
      <c r="D121" s="33">
        <v>0</v>
      </c>
      <c r="E121" s="33">
        <v>0</v>
      </c>
      <c r="F121" s="33"/>
      <c r="G121" s="33"/>
    </row>
    <row r="122" spans="1:7" x14ac:dyDescent="0.25">
      <c r="A122" s="41" t="s">
        <v>230</v>
      </c>
      <c r="B122" s="28" t="s">
        <v>295</v>
      </c>
      <c r="C122" s="33">
        <v>3101</v>
      </c>
      <c r="D122" s="33">
        <f>6637+265</f>
        <v>6902</v>
      </c>
      <c r="E122" s="33">
        <v>4000</v>
      </c>
      <c r="F122" s="33">
        <v>4000</v>
      </c>
      <c r="G122" s="33">
        <v>4000</v>
      </c>
    </row>
    <row r="123" spans="1:7" x14ac:dyDescent="0.25">
      <c r="A123" s="41" t="s">
        <v>232</v>
      </c>
      <c r="B123" s="28" t="s">
        <v>296</v>
      </c>
      <c r="C123" s="33">
        <v>0</v>
      </c>
      <c r="D123" s="33">
        <v>0</v>
      </c>
      <c r="E123" s="33"/>
      <c r="F123" s="33"/>
      <c r="G123" s="33"/>
    </row>
    <row r="124" spans="1:7" x14ac:dyDescent="0.25">
      <c r="A124" s="48" t="s">
        <v>9</v>
      </c>
      <c r="B124" s="28" t="s">
        <v>10</v>
      </c>
      <c r="C124" s="49">
        <f>C125</f>
        <v>364</v>
      </c>
      <c r="D124" s="49">
        <f t="shared" ref="D124:G125" si="42">D125</f>
        <v>727</v>
      </c>
      <c r="E124" s="49">
        <f t="shared" si="42"/>
        <v>391</v>
      </c>
      <c r="F124" s="49">
        <f t="shared" si="42"/>
        <v>391</v>
      </c>
      <c r="G124" s="49">
        <f t="shared" si="42"/>
        <v>391</v>
      </c>
    </row>
    <row r="125" spans="1:7" s="58" customFormat="1" x14ac:dyDescent="0.25">
      <c r="A125" s="53">
        <v>11</v>
      </c>
      <c r="B125" s="52" t="s">
        <v>2</v>
      </c>
      <c r="C125" s="50">
        <f>C126</f>
        <v>364</v>
      </c>
      <c r="D125" s="50">
        <f t="shared" si="42"/>
        <v>727</v>
      </c>
      <c r="E125" s="50">
        <f t="shared" si="42"/>
        <v>391</v>
      </c>
      <c r="F125" s="50">
        <f t="shared" si="42"/>
        <v>391</v>
      </c>
      <c r="G125" s="50">
        <f t="shared" si="42"/>
        <v>391</v>
      </c>
    </row>
    <row r="126" spans="1:7" x14ac:dyDescent="0.25">
      <c r="A126" s="41">
        <v>32</v>
      </c>
      <c r="B126" s="28" t="s">
        <v>289</v>
      </c>
      <c r="C126" s="33">
        <v>364</v>
      </c>
      <c r="D126" s="33">
        <v>727</v>
      </c>
      <c r="E126" s="33">
        <v>391</v>
      </c>
      <c r="F126" s="33">
        <v>391</v>
      </c>
      <c r="G126" s="33">
        <v>391</v>
      </c>
    </row>
    <row r="127" spans="1:7" x14ac:dyDescent="0.25">
      <c r="A127" s="48" t="s">
        <v>824</v>
      </c>
      <c r="B127" s="28" t="s">
        <v>579</v>
      </c>
      <c r="C127" s="33">
        <f>C128</f>
        <v>418</v>
      </c>
      <c r="D127" s="33">
        <f t="shared" ref="D127:G128" si="43">D128</f>
        <v>0</v>
      </c>
      <c r="E127" s="33">
        <f t="shared" si="43"/>
        <v>0</v>
      </c>
      <c r="F127" s="33">
        <f t="shared" si="43"/>
        <v>0</v>
      </c>
      <c r="G127" s="33">
        <f t="shared" si="43"/>
        <v>0</v>
      </c>
    </row>
    <row r="128" spans="1:7" s="58" customFormat="1" x14ac:dyDescent="0.25">
      <c r="A128" s="53">
        <v>11</v>
      </c>
      <c r="B128" s="52" t="s">
        <v>2</v>
      </c>
      <c r="C128" s="50">
        <f>C129</f>
        <v>418</v>
      </c>
      <c r="D128" s="50">
        <f t="shared" si="43"/>
        <v>0</v>
      </c>
      <c r="E128" s="50">
        <f t="shared" si="43"/>
        <v>0</v>
      </c>
      <c r="F128" s="50">
        <f t="shared" si="43"/>
        <v>0</v>
      </c>
      <c r="G128" s="50">
        <f t="shared" si="43"/>
        <v>0</v>
      </c>
    </row>
    <row r="129" spans="1:7" x14ac:dyDescent="0.25">
      <c r="A129" s="41">
        <v>37</v>
      </c>
      <c r="B129" s="28" t="s">
        <v>294</v>
      </c>
      <c r="C129" s="33">
        <v>418</v>
      </c>
      <c r="D129" s="33"/>
      <c r="E129" s="33"/>
      <c r="F129" s="33"/>
      <c r="G129" s="33"/>
    </row>
    <row r="130" spans="1:7" x14ac:dyDescent="0.25">
      <c r="A130" s="27" t="s">
        <v>59</v>
      </c>
      <c r="B130" s="28" t="s">
        <v>6</v>
      </c>
      <c r="C130" s="33">
        <f>C131+C135</f>
        <v>56740</v>
      </c>
      <c r="D130" s="33">
        <f t="shared" ref="D130:G130" si="44">D131+D135</f>
        <v>52934</v>
      </c>
      <c r="E130" s="33">
        <f t="shared" si="44"/>
        <v>58000</v>
      </c>
      <c r="F130" s="33">
        <f t="shared" si="44"/>
        <v>58281</v>
      </c>
      <c r="G130" s="33">
        <f t="shared" si="44"/>
        <v>58449</v>
      </c>
    </row>
    <row r="131" spans="1:7" s="58" customFormat="1" x14ac:dyDescent="0.25">
      <c r="A131" s="51" t="s">
        <v>36</v>
      </c>
      <c r="B131" s="52" t="s">
        <v>37</v>
      </c>
      <c r="C131" s="50">
        <f>C132+C133+C134</f>
        <v>602</v>
      </c>
      <c r="D131" s="50">
        <f t="shared" ref="D131:G131" si="45">D132+D133+D134</f>
        <v>741</v>
      </c>
      <c r="E131" s="50">
        <f t="shared" si="45"/>
        <v>1000</v>
      </c>
      <c r="F131" s="50">
        <f t="shared" si="45"/>
        <v>1006</v>
      </c>
      <c r="G131" s="50">
        <f t="shared" si="45"/>
        <v>1010</v>
      </c>
    </row>
    <row r="132" spans="1:7" x14ac:dyDescent="0.25">
      <c r="A132" s="41" t="s">
        <v>36</v>
      </c>
      <c r="B132" s="28" t="s">
        <v>292</v>
      </c>
      <c r="C132" s="33">
        <v>0</v>
      </c>
      <c r="D132" s="33">
        <v>0</v>
      </c>
      <c r="E132" s="33">
        <v>0</v>
      </c>
      <c r="F132" s="33"/>
      <c r="G132" s="33"/>
    </row>
    <row r="133" spans="1:7" x14ac:dyDescent="0.25">
      <c r="A133" s="41" t="s">
        <v>226</v>
      </c>
      <c r="B133" s="28" t="s">
        <v>289</v>
      </c>
      <c r="C133" s="33">
        <v>414</v>
      </c>
      <c r="D133" s="33">
        <f>343+265</f>
        <v>608</v>
      </c>
      <c r="E133" s="33">
        <v>900</v>
      </c>
      <c r="F133" s="33">
        <f>804+101</f>
        <v>905</v>
      </c>
      <c r="G133" s="33">
        <f>806+102</f>
        <v>908</v>
      </c>
    </row>
    <row r="134" spans="1:7" x14ac:dyDescent="0.25">
      <c r="A134" s="41" t="s">
        <v>227</v>
      </c>
      <c r="B134" s="28" t="s">
        <v>293</v>
      </c>
      <c r="C134" s="33">
        <v>188</v>
      </c>
      <c r="D134" s="33">
        <v>133</v>
      </c>
      <c r="E134" s="33">
        <v>100</v>
      </c>
      <c r="F134" s="33">
        <v>101</v>
      </c>
      <c r="G134" s="33">
        <v>102</v>
      </c>
    </row>
    <row r="135" spans="1:7" s="58" customFormat="1" x14ac:dyDescent="0.25">
      <c r="A135" s="51" t="s">
        <v>28</v>
      </c>
      <c r="B135" s="52" t="s">
        <v>29</v>
      </c>
      <c r="C135" s="50">
        <f>C136+C137+C138+C139+C140</f>
        <v>56138</v>
      </c>
      <c r="D135" s="50">
        <f t="shared" ref="D135:G135" si="46">D136+D137+D138+D139+D140</f>
        <v>52193</v>
      </c>
      <c r="E135" s="50">
        <f t="shared" si="46"/>
        <v>57000</v>
      </c>
      <c r="F135" s="50">
        <f t="shared" si="46"/>
        <v>57275</v>
      </c>
      <c r="G135" s="50">
        <f t="shared" si="46"/>
        <v>57439</v>
      </c>
    </row>
    <row r="136" spans="1:7" x14ac:dyDescent="0.25">
      <c r="A136" s="41" t="s">
        <v>36</v>
      </c>
      <c r="B136" s="28" t="s">
        <v>292</v>
      </c>
      <c r="C136" s="33">
        <v>6789</v>
      </c>
      <c r="D136" s="33">
        <v>5906</v>
      </c>
      <c r="E136" s="33">
        <v>7000</v>
      </c>
      <c r="F136" s="33">
        <v>7035</v>
      </c>
      <c r="G136" s="33">
        <v>7056</v>
      </c>
    </row>
    <row r="137" spans="1:7" x14ac:dyDescent="0.25">
      <c r="A137" s="41" t="s">
        <v>226</v>
      </c>
      <c r="B137" s="28" t="s">
        <v>289</v>
      </c>
      <c r="C137" s="33">
        <v>42978</v>
      </c>
      <c r="D137" s="33">
        <f>1194+265+3186+3325+929+531+265+1061+1195+3318+2123+2257+796+4380+66+4911+663+1593+26+266+3982</f>
        <v>36332</v>
      </c>
      <c r="E137" s="33">
        <f>800+200+8450+11220+1000+500+500+1300+1150+3000+2400+1300+200+3900+50+3800+700+1500+100+2700</f>
        <v>44770</v>
      </c>
      <c r="F137" s="33">
        <f>803+201+8491+11276+1004+502+502+1306+1156+3015+2411+1306+201+3919+50+3819+703+1507+100+2713</f>
        <v>44985</v>
      </c>
      <c r="G137" s="33">
        <f>807+202+8518+11294+1008+504+504+1310+1159+3024+2419+1310+202+3930+50+3831+705+1512+101+2722</f>
        <v>45112</v>
      </c>
    </row>
    <row r="138" spans="1:7" x14ac:dyDescent="0.25">
      <c r="A138" s="41" t="s">
        <v>227</v>
      </c>
      <c r="B138" s="28" t="s">
        <v>293</v>
      </c>
      <c r="C138" s="33">
        <v>610</v>
      </c>
      <c r="D138" s="33">
        <v>1062</v>
      </c>
      <c r="E138" s="33">
        <v>530</v>
      </c>
      <c r="F138" s="33">
        <v>533</v>
      </c>
      <c r="G138" s="33">
        <v>534</v>
      </c>
    </row>
    <row r="139" spans="1:7" x14ac:dyDescent="0.25">
      <c r="A139" s="41" t="s">
        <v>228</v>
      </c>
      <c r="B139" s="28" t="s">
        <v>294</v>
      </c>
      <c r="C139" s="33">
        <v>2854</v>
      </c>
      <c r="D139" s="33">
        <v>4380</v>
      </c>
      <c r="E139" s="33">
        <v>800</v>
      </c>
      <c r="F139" s="33">
        <v>804</v>
      </c>
      <c r="G139" s="33">
        <v>806</v>
      </c>
    </row>
    <row r="140" spans="1:7" x14ac:dyDescent="0.25">
      <c r="A140" s="41" t="s">
        <v>230</v>
      </c>
      <c r="B140" s="28" t="s">
        <v>295</v>
      </c>
      <c r="C140" s="33">
        <v>2907</v>
      </c>
      <c r="D140" s="33">
        <v>4513</v>
      </c>
      <c r="E140" s="33">
        <f>3900</f>
        <v>3900</v>
      </c>
      <c r="F140" s="33">
        <v>3918</v>
      </c>
      <c r="G140" s="33">
        <v>3931</v>
      </c>
    </row>
    <row r="141" spans="1:7" s="58" customFormat="1" x14ac:dyDescent="0.25">
      <c r="A141" s="51" t="s">
        <v>30</v>
      </c>
      <c r="B141" s="52" t="s">
        <v>31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</row>
    <row r="142" spans="1:7" x14ac:dyDescent="0.25">
      <c r="A142" s="41" t="s">
        <v>36</v>
      </c>
      <c r="B142" s="28" t="s">
        <v>292</v>
      </c>
      <c r="C142" s="33">
        <v>0</v>
      </c>
      <c r="D142" s="33">
        <v>0</v>
      </c>
      <c r="E142" s="33"/>
      <c r="F142" s="33"/>
      <c r="G142" s="33"/>
    </row>
    <row r="143" spans="1:7" x14ac:dyDescent="0.25">
      <c r="A143" s="41" t="s">
        <v>226</v>
      </c>
      <c r="B143" s="28" t="s">
        <v>289</v>
      </c>
      <c r="C143" s="33">
        <v>0</v>
      </c>
      <c r="D143" s="33">
        <v>0</v>
      </c>
      <c r="E143" s="33"/>
      <c r="F143" s="33"/>
      <c r="G143" s="33"/>
    </row>
    <row r="144" spans="1:7" x14ac:dyDescent="0.25">
      <c r="A144" s="41" t="s">
        <v>227</v>
      </c>
      <c r="B144" s="28" t="s">
        <v>293</v>
      </c>
      <c r="C144" s="33">
        <v>0</v>
      </c>
      <c r="D144" s="33">
        <v>0</v>
      </c>
      <c r="E144" s="33"/>
      <c r="F144" s="33"/>
      <c r="G144" s="33"/>
    </row>
    <row r="145" spans="1:7" x14ac:dyDescent="0.25">
      <c r="A145" s="41" t="s">
        <v>235</v>
      </c>
      <c r="B145" s="28" t="s">
        <v>324</v>
      </c>
      <c r="C145" s="33">
        <v>0</v>
      </c>
      <c r="D145" s="33">
        <v>0</v>
      </c>
      <c r="E145" s="33"/>
      <c r="F145" s="33"/>
      <c r="G145" s="33"/>
    </row>
    <row r="146" spans="1:7" x14ac:dyDescent="0.25">
      <c r="A146" s="41" t="s">
        <v>233</v>
      </c>
      <c r="B146" s="28" t="s">
        <v>301</v>
      </c>
      <c r="C146" s="33">
        <v>0</v>
      </c>
      <c r="D146" s="33">
        <v>0</v>
      </c>
      <c r="E146" s="33"/>
      <c r="F146" s="33"/>
      <c r="G146" s="33"/>
    </row>
    <row r="147" spans="1:7" x14ac:dyDescent="0.25">
      <c r="A147" s="41" t="s">
        <v>228</v>
      </c>
      <c r="B147" s="28" t="s">
        <v>294</v>
      </c>
      <c r="C147" s="33">
        <v>0</v>
      </c>
      <c r="D147" s="33">
        <v>0</v>
      </c>
      <c r="E147" s="33"/>
      <c r="F147" s="33"/>
      <c r="G147" s="33"/>
    </row>
    <row r="148" spans="1:7" x14ac:dyDescent="0.25">
      <c r="A148" s="41" t="s">
        <v>231</v>
      </c>
      <c r="B148" s="28" t="s">
        <v>317</v>
      </c>
      <c r="C148" s="33">
        <v>0</v>
      </c>
      <c r="D148" s="33">
        <v>0</v>
      </c>
      <c r="E148" s="33"/>
      <c r="F148" s="33"/>
      <c r="G148" s="33"/>
    </row>
    <row r="149" spans="1:7" x14ac:dyDescent="0.25">
      <c r="A149" s="41" t="s">
        <v>229</v>
      </c>
      <c r="B149" s="28" t="s">
        <v>398</v>
      </c>
      <c r="C149" s="33">
        <v>0</v>
      </c>
      <c r="D149" s="33">
        <v>0</v>
      </c>
      <c r="E149" s="33"/>
      <c r="F149" s="33"/>
      <c r="G149" s="33"/>
    </row>
    <row r="150" spans="1:7" x14ac:dyDescent="0.25">
      <c r="A150" s="41" t="s">
        <v>230</v>
      </c>
      <c r="B150" s="28" t="s">
        <v>295</v>
      </c>
      <c r="C150" s="33">
        <v>0</v>
      </c>
      <c r="D150" s="33">
        <v>0</v>
      </c>
      <c r="E150" s="33"/>
      <c r="F150" s="33"/>
      <c r="G150" s="33"/>
    </row>
    <row r="151" spans="1:7" x14ac:dyDescent="0.25">
      <c r="A151" s="41" t="s">
        <v>232</v>
      </c>
      <c r="B151" s="28" t="s">
        <v>296</v>
      </c>
      <c r="C151" s="33">
        <v>0</v>
      </c>
      <c r="D151" s="33">
        <v>0</v>
      </c>
      <c r="E151" s="33"/>
      <c r="F151" s="33"/>
      <c r="G151" s="33"/>
    </row>
    <row r="152" spans="1:7" s="58" customFormat="1" x14ac:dyDescent="0.25">
      <c r="A152" s="51" t="s">
        <v>352</v>
      </c>
      <c r="B152" s="52" t="s">
        <v>32</v>
      </c>
      <c r="C152" s="50">
        <f>C153+C154+C155+C156+C157+C158+C160+C159+C161</f>
        <v>92446</v>
      </c>
      <c r="D152" s="50">
        <f t="shared" ref="D152:G152" si="47">D153+D154+D155+D156+D157+D158+D160+D159+D161</f>
        <v>113082</v>
      </c>
      <c r="E152" s="50">
        <f t="shared" si="47"/>
        <v>4000</v>
      </c>
      <c r="F152" s="50">
        <f t="shared" si="47"/>
        <v>0</v>
      </c>
      <c r="G152" s="50">
        <f t="shared" si="47"/>
        <v>0</v>
      </c>
    </row>
    <row r="153" spans="1:7" x14ac:dyDescent="0.25">
      <c r="A153" s="41" t="s">
        <v>36</v>
      </c>
      <c r="B153" s="28" t="s">
        <v>292</v>
      </c>
      <c r="C153" s="33">
        <v>43221</v>
      </c>
      <c r="D153" s="33">
        <f>12903+398+2129+17801+2937</f>
        <v>36168</v>
      </c>
      <c r="E153" s="33">
        <f>3250+570</f>
        <v>3820</v>
      </c>
      <c r="F153" s="33"/>
      <c r="G153" s="33"/>
    </row>
    <row r="154" spans="1:7" x14ac:dyDescent="0.25">
      <c r="A154" s="41" t="s">
        <v>226</v>
      </c>
      <c r="B154" s="28" t="s">
        <v>289</v>
      </c>
      <c r="C154" s="33">
        <v>48959</v>
      </c>
      <c r="D154" s="33">
        <f>274+531+1394+14680+1904+5972+796+9290+133</f>
        <v>34974</v>
      </c>
      <c r="E154" s="33">
        <v>180</v>
      </c>
      <c r="F154" s="33"/>
      <c r="G154" s="33"/>
    </row>
    <row r="155" spans="1:7" x14ac:dyDescent="0.25">
      <c r="A155" s="41" t="s">
        <v>227</v>
      </c>
      <c r="B155" s="28" t="s">
        <v>293</v>
      </c>
      <c r="C155" s="33">
        <v>266</v>
      </c>
      <c r="D155" s="33">
        <v>0</v>
      </c>
      <c r="E155" s="33"/>
      <c r="F155" s="33"/>
      <c r="G155" s="33"/>
    </row>
    <row r="156" spans="1:7" x14ac:dyDescent="0.25">
      <c r="A156" s="41" t="s">
        <v>233</v>
      </c>
      <c r="B156" s="28" t="s">
        <v>301</v>
      </c>
      <c r="C156" s="33">
        <v>0</v>
      </c>
      <c r="D156" s="33">
        <v>0</v>
      </c>
      <c r="E156" s="33"/>
      <c r="F156" s="33"/>
      <c r="G156" s="33"/>
    </row>
    <row r="157" spans="1:7" x14ac:dyDescent="0.25">
      <c r="A157" s="41" t="s">
        <v>228</v>
      </c>
      <c r="B157" s="28" t="s">
        <v>294</v>
      </c>
      <c r="C157" s="33">
        <v>0</v>
      </c>
      <c r="D157" s="33">
        <v>0</v>
      </c>
      <c r="E157" s="33"/>
      <c r="F157" s="33"/>
      <c r="G157" s="33"/>
    </row>
    <row r="158" spans="1:7" x14ac:dyDescent="0.25">
      <c r="A158" s="41" t="s">
        <v>231</v>
      </c>
      <c r="B158" s="28" t="s">
        <v>317</v>
      </c>
      <c r="C158" s="33">
        <v>0</v>
      </c>
      <c r="D158" s="33">
        <v>0</v>
      </c>
      <c r="E158" s="33"/>
      <c r="F158" s="33"/>
      <c r="G158" s="33"/>
    </row>
    <row r="159" spans="1:7" x14ac:dyDescent="0.25">
      <c r="A159" s="41" t="s">
        <v>229</v>
      </c>
      <c r="B159" s="28" t="s">
        <v>398</v>
      </c>
      <c r="C159" s="33">
        <v>0</v>
      </c>
      <c r="D159" s="33">
        <v>0</v>
      </c>
      <c r="E159" s="33"/>
      <c r="F159" s="33"/>
      <c r="G159" s="33"/>
    </row>
    <row r="160" spans="1:7" x14ac:dyDescent="0.25">
      <c r="A160" s="41" t="s">
        <v>230</v>
      </c>
      <c r="B160" s="28" t="s">
        <v>295</v>
      </c>
      <c r="C160" s="33">
        <v>0</v>
      </c>
      <c r="D160" s="33">
        <v>41940</v>
      </c>
      <c r="E160" s="33"/>
      <c r="F160" s="33"/>
      <c r="G160" s="33"/>
    </row>
    <row r="161" spans="1:7" x14ac:dyDescent="0.25">
      <c r="A161" s="41" t="s">
        <v>232</v>
      </c>
      <c r="B161" s="28" t="s">
        <v>296</v>
      </c>
      <c r="C161" s="33">
        <v>0</v>
      </c>
      <c r="D161" s="33">
        <v>0</v>
      </c>
      <c r="E161" s="33"/>
      <c r="F161" s="33"/>
      <c r="G161" s="33"/>
    </row>
    <row r="162" spans="1:7" s="58" customFormat="1" x14ac:dyDescent="0.25">
      <c r="A162" s="51" t="s">
        <v>580</v>
      </c>
      <c r="B162" s="52" t="s">
        <v>33</v>
      </c>
      <c r="C162" s="50">
        <f>C163+C164+C165+C166+C167+C168+C169</f>
        <v>4481</v>
      </c>
      <c r="D162" s="50">
        <f t="shared" ref="D162:G162" si="48">D163+D164+D165+D166+D167+D168+D169</f>
        <v>0</v>
      </c>
      <c r="E162" s="50">
        <f t="shared" si="48"/>
        <v>0</v>
      </c>
      <c r="F162" s="50">
        <f t="shared" si="48"/>
        <v>0</v>
      </c>
      <c r="G162" s="50">
        <f t="shared" si="48"/>
        <v>0</v>
      </c>
    </row>
    <row r="163" spans="1:7" x14ac:dyDescent="0.25">
      <c r="A163" s="41" t="s">
        <v>36</v>
      </c>
      <c r="B163" s="28" t="s">
        <v>292</v>
      </c>
      <c r="C163" s="33">
        <v>0</v>
      </c>
      <c r="D163" s="33">
        <v>0</v>
      </c>
      <c r="E163" s="33"/>
      <c r="F163" s="33"/>
      <c r="G163" s="33"/>
    </row>
    <row r="164" spans="1:7" x14ac:dyDescent="0.25">
      <c r="A164" s="41" t="s">
        <v>226</v>
      </c>
      <c r="B164" s="28" t="s">
        <v>289</v>
      </c>
      <c r="C164" s="33">
        <v>3419</v>
      </c>
      <c r="D164" s="33">
        <v>0</v>
      </c>
      <c r="E164" s="33"/>
      <c r="F164" s="33"/>
      <c r="G164" s="33"/>
    </row>
    <row r="165" spans="1:7" x14ac:dyDescent="0.25">
      <c r="A165" s="41" t="s">
        <v>227</v>
      </c>
      <c r="B165" s="28" t="s">
        <v>293</v>
      </c>
      <c r="C165" s="33">
        <v>0</v>
      </c>
      <c r="D165" s="33">
        <v>0</v>
      </c>
      <c r="E165" s="33"/>
      <c r="F165" s="33"/>
      <c r="G165" s="33"/>
    </row>
    <row r="166" spans="1:7" x14ac:dyDescent="0.25">
      <c r="A166" s="41">
        <v>37</v>
      </c>
      <c r="B166" s="28" t="s">
        <v>294</v>
      </c>
      <c r="C166" s="33">
        <v>1062</v>
      </c>
      <c r="D166" s="33">
        <v>0</v>
      </c>
      <c r="E166" s="33"/>
      <c r="F166" s="33"/>
      <c r="G166" s="33"/>
    </row>
    <row r="167" spans="1:7" x14ac:dyDescent="0.25">
      <c r="A167" s="41" t="s">
        <v>229</v>
      </c>
      <c r="B167" s="28" t="s">
        <v>398</v>
      </c>
      <c r="C167" s="33">
        <v>0</v>
      </c>
      <c r="D167" s="33">
        <v>0</v>
      </c>
      <c r="E167" s="33"/>
      <c r="F167" s="33"/>
      <c r="G167" s="33"/>
    </row>
    <row r="168" spans="1:7" x14ac:dyDescent="0.25">
      <c r="A168" s="41" t="s">
        <v>230</v>
      </c>
      <c r="B168" s="28" t="s">
        <v>295</v>
      </c>
      <c r="C168" s="33">
        <v>0</v>
      </c>
      <c r="D168" s="33">
        <v>0</v>
      </c>
      <c r="E168" s="33"/>
      <c r="F168" s="33"/>
      <c r="G168" s="33"/>
    </row>
    <row r="169" spans="1:7" x14ac:dyDescent="0.25">
      <c r="A169" s="41" t="s">
        <v>232</v>
      </c>
      <c r="B169" s="28" t="s">
        <v>296</v>
      </c>
      <c r="C169" s="33">
        <v>0</v>
      </c>
      <c r="D169" s="33">
        <v>0</v>
      </c>
      <c r="E169" s="33"/>
      <c r="F169" s="33"/>
      <c r="G169" s="33"/>
    </row>
    <row r="170" spans="1:7" x14ac:dyDescent="0.25">
      <c r="A170" s="27" t="s">
        <v>88</v>
      </c>
      <c r="B170" s="28" t="s">
        <v>89</v>
      </c>
      <c r="C170" s="33"/>
      <c r="D170" s="33"/>
      <c r="E170" s="33"/>
      <c r="F170" s="33"/>
      <c r="G170" s="33"/>
    </row>
    <row r="171" spans="1:7" s="58" customFormat="1" x14ac:dyDescent="0.25">
      <c r="A171" s="51" t="s">
        <v>349</v>
      </c>
      <c r="B171" s="52" t="s">
        <v>13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</row>
    <row r="172" spans="1:7" x14ac:dyDescent="0.25">
      <c r="A172" s="41" t="s">
        <v>36</v>
      </c>
      <c r="B172" s="28" t="s">
        <v>292</v>
      </c>
      <c r="C172" s="33">
        <v>0</v>
      </c>
      <c r="D172" s="33"/>
      <c r="E172" s="33"/>
      <c r="F172" s="33"/>
      <c r="G172" s="33"/>
    </row>
    <row r="173" spans="1:7" x14ac:dyDescent="0.25">
      <c r="A173" s="41" t="s">
        <v>226</v>
      </c>
      <c r="B173" s="28" t="s">
        <v>289</v>
      </c>
      <c r="C173" s="33">
        <v>0</v>
      </c>
      <c r="D173" s="33"/>
      <c r="E173" s="33"/>
      <c r="F173" s="33"/>
      <c r="G173" s="33"/>
    </row>
    <row r="174" spans="1:7" x14ac:dyDescent="0.25">
      <c r="A174" s="41" t="s">
        <v>235</v>
      </c>
      <c r="B174" s="28" t="s">
        <v>324</v>
      </c>
      <c r="C174" s="33">
        <v>0</v>
      </c>
      <c r="D174" s="33"/>
      <c r="E174" s="33"/>
      <c r="F174" s="33"/>
      <c r="G174" s="33"/>
    </row>
    <row r="175" spans="1:7" x14ac:dyDescent="0.25">
      <c r="A175" s="41" t="s">
        <v>233</v>
      </c>
      <c r="B175" s="28" t="s">
        <v>301</v>
      </c>
      <c r="C175" s="33">
        <v>0</v>
      </c>
      <c r="D175" s="33"/>
      <c r="E175" s="33"/>
      <c r="F175" s="33"/>
      <c r="G175" s="33"/>
    </row>
    <row r="176" spans="1:7" x14ac:dyDescent="0.25">
      <c r="A176" s="41" t="s">
        <v>231</v>
      </c>
      <c r="B176" s="28" t="s">
        <v>317</v>
      </c>
      <c r="C176" s="33">
        <v>0</v>
      </c>
      <c r="D176" s="33"/>
      <c r="E176" s="33"/>
      <c r="F176" s="33"/>
      <c r="G176" s="33"/>
    </row>
    <row r="177" spans="1:7" x14ac:dyDescent="0.25">
      <c r="A177" s="41" t="s">
        <v>230</v>
      </c>
      <c r="B177" s="28" t="s">
        <v>295</v>
      </c>
      <c r="C177" s="33">
        <v>0</v>
      </c>
      <c r="D177" s="33"/>
      <c r="E177" s="33"/>
      <c r="F177" s="33"/>
      <c r="G177" s="33"/>
    </row>
    <row r="178" spans="1:7" s="58" customFormat="1" x14ac:dyDescent="0.25">
      <c r="A178" s="51" t="s">
        <v>442</v>
      </c>
      <c r="B178" s="52" t="s">
        <v>443</v>
      </c>
      <c r="C178" s="50">
        <f>C179+C180+C181+C182+C183+C184</f>
        <v>0</v>
      </c>
      <c r="D178" s="50">
        <f>D179+D180+D181+D182+D183+D184</f>
        <v>0</v>
      </c>
      <c r="E178" s="50">
        <f t="shared" ref="E178:G178" si="49">E179+E180+E181+E182+E183+E184</f>
        <v>0</v>
      </c>
      <c r="F178" s="50">
        <f t="shared" si="49"/>
        <v>0</v>
      </c>
      <c r="G178" s="50">
        <f t="shared" si="49"/>
        <v>0</v>
      </c>
    </row>
    <row r="179" spans="1:7" x14ac:dyDescent="0.25">
      <c r="A179" s="41" t="s">
        <v>36</v>
      </c>
      <c r="B179" s="28" t="s">
        <v>292</v>
      </c>
      <c r="C179" s="33">
        <v>0</v>
      </c>
      <c r="D179" s="33"/>
      <c r="E179" s="33"/>
      <c r="F179" s="33"/>
      <c r="G179" s="33"/>
    </row>
    <row r="180" spans="1:7" x14ac:dyDescent="0.25">
      <c r="A180" s="41" t="s">
        <v>226</v>
      </c>
      <c r="B180" s="28" t="s">
        <v>289</v>
      </c>
      <c r="C180" s="33">
        <v>0</v>
      </c>
      <c r="D180" s="33"/>
      <c r="E180" s="33"/>
      <c r="F180" s="33"/>
      <c r="G180" s="33"/>
    </row>
    <row r="181" spans="1:7" x14ac:dyDescent="0.25">
      <c r="A181" s="41" t="s">
        <v>235</v>
      </c>
      <c r="B181" s="28" t="s">
        <v>324</v>
      </c>
      <c r="C181" s="33">
        <v>0</v>
      </c>
      <c r="D181" s="33"/>
      <c r="E181" s="33"/>
      <c r="F181" s="33"/>
      <c r="G181" s="33"/>
    </row>
    <row r="182" spans="1:7" x14ac:dyDescent="0.25">
      <c r="A182" s="41" t="s">
        <v>233</v>
      </c>
      <c r="B182" s="28" t="s">
        <v>301</v>
      </c>
      <c r="C182" s="33">
        <v>0</v>
      </c>
      <c r="D182" s="33">
        <v>0</v>
      </c>
      <c r="E182" s="33"/>
      <c r="F182" s="33"/>
      <c r="G182" s="33"/>
    </row>
    <row r="183" spans="1:7" x14ac:dyDescent="0.25">
      <c r="A183" s="41" t="s">
        <v>231</v>
      </c>
      <c r="B183" s="28" t="s">
        <v>317</v>
      </c>
      <c r="C183" s="33">
        <v>0</v>
      </c>
      <c r="D183" s="33">
        <v>0</v>
      </c>
      <c r="E183" s="33"/>
      <c r="F183" s="33"/>
      <c r="G183" s="33"/>
    </row>
    <row r="184" spans="1:7" x14ac:dyDescent="0.25">
      <c r="A184" s="41" t="s">
        <v>230</v>
      </c>
      <c r="B184" s="28" t="s">
        <v>295</v>
      </c>
      <c r="C184" s="33">
        <v>0</v>
      </c>
      <c r="D184" s="33"/>
      <c r="E184" s="33"/>
      <c r="F184" s="33"/>
      <c r="G184" s="33"/>
    </row>
    <row r="185" spans="1:7" x14ac:dyDescent="0.25">
      <c r="A185" s="27" t="s">
        <v>5</v>
      </c>
      <c r="B185" s="28" t="s">
        <v>6</v>
      </c>
      <c r="C185" s="49">
        <f>C186</f>
        <v>1758741</v>
      </c>
      <c r="D185" s="49">
        <f t="shared" ref="D185:G185" si="50">D186</f>
        <v>1752605</v>
      </c>
      <c r="E185" s="49">
        <f t="shared" si="50"/>
        <v>2022018</v>
      </c>
      <c r="F185" s="49">
        <f t="shared" si="50"/>
        <v>2031921</v>
      </c>
      <c r="G185" s="49">
        <f t="shared" si="50"/>
        <v>2042034</v>
      </c>
    </row>
    <row r="186" spans="1:7" x14ac:dyDescent="0.25">
      <c r="A186" s="51" t="s">
        <v>288</v>
      </c>
      <c r="B186" s="52" t="s">
        <v>2</v>
      </c>
      <c r="C186" s="50">
        <f>C187+C188+C189</f>
        <v>1758741</v>
      </c>
      <c r="D186" s="50">
        <f t="shared" ref="D186:G186" si="51">D187+D188+D189</f>
        <v>1752605</v>
      </c>
      <c r="E186" s="50">
        <f>E187+E188+E189</f>
        <v>2022018</v>
      </c>
      <c r="F186" s="50">
        <f t="shared" si="51"/>
        <v>2031921</v>
      </c>
      <c r="G186" s="50">
        <f t="shared" si="51"/>
        <v>2042034</v>
      </c>
    </row>
    <row r="187" spans="1:7" x14ac:dyDescent="0.25">
      <c r="A187" s="41" t="s">
        <v>36</v>
      </c>
      <c r="B187" s="28" t="s">
        <v>292</v>
      </c>
      <c r="C187" s="33">
        <v>1723193</v>
      </c>
      <c r="D187" s="33">
        <v>1707051</v>
      </c>
      <c r="E187" s="33">
        <v>1994724</v>
      </c>
      <c r="F187" s="33">
        <v>2004494</v>
      </c>
      <c r="G187" s="33">
        <v>2014472</v>
      </c>
    </row>
    <row r="188" spans="1:7" x14ac:dyDescent="0.25">
      <c r="A188" s="41" t="s">
        <v>226</v>
      </c>
      <c r="B188" s="28" t="s">
        <v>289</v>
      </c>
      <c r="C188" s="33">
        <v>35548</v>
      </c>
      <c r="D188" s="33">
        <v>45554</v>
      </c>
      <c r="E188" s="33">
        <v>27294</v>
      </c>
      <c r="F188" s="33">
        <v>27427</v>
      </c>
      <c r="G188" s="33">
        <v>27562</v>
      </c>
    </row>
    <row r="189" spans="1:7" x14ac:dyDescent="0.25">
      <c r="A189" s="41" t="s">
        <v>231</v>
      </c>
      <c r="B189" s="28" t="s">
        <v>317</v>
      </c>
      <c r="C189" s="33"/>
      <c r="D189" s="33"/>
      <c r="E189" s="33"/>
      <c r="F189" s="33"/>
      <c r="G189" s="33"/>
    </row>
    <row r="190" spans="1:7" x14ac:dyDescent="0.25">
      <c r="A190" s="27" t="s">
        <v>24</v>
      </c>
      <c r="B190" s="28" t="s">
        <v>25</v>
      </c>
      <c r="C190" s="49">
        <f>C191</f>
        <v>98448</v>
      </c>
      <c r="D190" s="49">
        <f t="shared" ref="D190:G190" si="52">D191</f>
        <v>164696</v>
      </c>
      <c r="E190" s="49">
        <f t="shared" si="52"/>
        <v>136477</v>
      </c>
      <c r="F190" s="49">
        <f t="shared" si="52"/>
        <v>136477</v>
      </c>
      <c r="G190" s="49">
        <f t="shared" si="52"/>
        <v>136477</v>
      </c>
    </row>
    <row r="191" spans="1:7" x14ac:dyDescent="0.25">
      <c r="A191" s="51" t="s">
        <v>288</v>
      </c>
      <c r="B191" s="52" t="s">
        <v>2</v>
      </c>
      <c r="C191" s="50">
        <f>C192+C193+C194+C195+C196+C197+C198+C199</f>
        <v>98448</v>
      </c>
      <c r="D191" s="50">
        <f t="shared" ref="D191:G191" si="53">D192+D193+D194+D195+D196+D197+D198+D199</f>
        <v>164696</v>
      </c>
      <c r="E191" s="50">
        <f>E192+E193+E194+E195+E196+E197+E198+E199</f>
        <v>136477</v>
      </c>
      <c r="F191" s="50">
        <f t="shared" si="53"/>
        <v>136477</v>
      </c>
      <c r="G191" s="50">
        <f t="shared" si="53"/>
        <v>136477</v>
      </c>
    </row>
    <row r="192" spans="1:7" x14ac:dyDescent="0.25">
      <c r="A192" s="41" t="s">
        <v>36</v>
      </c>
      <c r="B192" s="28" t="s">
        <v>292</v>
      </c>
      <c r="C192" s="33"/>
      <c r="D192" s="33"/>
      <c r="E192" s="33"/>
      <c r="F192" s="33"/>
      <c r="G192" s="33"/>
    </row>
    <row r="193" spans="1:7" x14ac:dyDescent="0.25">
      <c r="A193" s="41" t="s">
        <v>226</v>
      </c>
      <c r="B193" s="28" t="s">
        <v>289</v>
      </c>
      <c r="C193" s="33">
        <v>82555</v>
      </c>
      <c r="D193" s="33">
        <v>145225</v>
      </c>
      <c r="E193" s="33">
        <v>119077</v>
      </c>
      <c r="F193" s="33">
        <v>119077</v>
      </c>
      <c r="G193" s="33">
        <v>119077</v>
      </c>
    </row>
    <row r="194" spans="1:7" x14ac:dyDescent="0.25">
      <c r="A194" s="41" t="s">
        <v>227</v>
      </c>
      <c r="B194" s="28" t="s">
        <v>293</v>
      </c>
      <c r="C194" s="33">
        <v>202</v>
      </c>
      <c r="D194" s="33">
        <v>465</v>
      </c>
      <c r="E194" s="33">
        <v>200</v>
      </c>
      <c r="F194" s="33">
        <v>200</v>
      </c>
      <c r="G194" s="33">
        <v>200</v>
      </c>
    </row>
    <row r="195" spans="1:7" x14ac:dyDescent="0.25">
      <c r="A195" s="41" t="s">
        <v>228</v>
      </c>
      <c r="B195" s="28" t="s">
        <v>294</v>
      </c>
      <c r="C195" s="33"/>
      <c r="D195" s="33"/>
      <c r="E195" s="33"/>
      <c r="F195" s="33"/>
      <c r="G195" s="33"/>
    </row>
    <row r="196" spans="1:7" x14ac:dyDescent="0.25">
      <c r="A196" s="41" t="s">
        <v>231</v>
      </c>
      <c r="B196" s="28" t="s">
        <v>317</v>
      </c>
      <c r="C196" s="33"/>
      <c r="D196" s="33"/>
      <c r="E196" s="33"/>
      <c r="F196" s="33"/>
      <c r="G196" s="33"/>
    </row>
    <row r="197" spans="1:7" x14ac:dyDescent="0.25">
      <c r="A197" s="41" t="s">
        <v>229</v>
      </c>
      <c r="B197" s="28" t="s">
        <v>398</v>
      </c>
      <c r="C197" s="33"/>
      <c r="D197" s="33"/>
      <c r="E197" s="33"/>
      <c r="F197" s="33"/>
      <c r="G197" s="33"/>
    </row>
    <row r="198" spans="1:7" x14ac:dyDescent="0.25">
      <c r="A198" s="41" t="s">
        <v>230</v>
      </c>
      <c r="B198" s="28" t="s">
        <v>295</v>
      </c>
      <c r="C198" s="33">
        <v>15691</v>
      </c>
      <c r="D198" s="33">
        <v>19006</v>
      </c>
      <c r="E198" s="33">
        <v>17200</v>
      </c>
      <c r="F198" s="33">
        <v>17200</v>
      </c>
      <c r="G198" s="33">
        <v>17200</v>
      </c>
    </row>
    <row r="199" spans="1:7" x14ac:dyDescent="0.25">
      <c r="A199" s="41" t="s">
        <v>232</v>
      </c>
      <c r="B199" s="28" t="s">
        <v>296</v>
      </c>
      <c r="C199" s="33"/>
      <c r="D199" s="33"/>
      <c r="E199" s="33"/>
      <c r="F199" s="33"/>
      <c r="G199" s="33"/>
    </row>
    <row r="200" spans="1:7" x14ac:dyDescent="0.25">
      <c r="A200" s="48" t="s">
        <v>9</v>
      </c>
      <c r="B200" s="28" t="s">
        <v>10</v>
      </c>
      <c r="C200" s="49">
        <f>C201</f>
        <v>1391</v>
      </c>
      <c r="D200" s="49">
        <f t="shared" ref="D200:G200" si="54">D201</f>
        <v>4575</v>
      </c>
      <c r="E200" s="49">
        <f t="shared" si="54"/>
        <v>1494</v>
      </c>
      <c r="F200" s="49">
        <f t="shared" si="54"/>
        <v>1494</v>
      </c>
      <c r="G200" s="49">
        <f t="shared" si="54"/>
        <v>1494</v>
      </c>
    </row>
    <row r="201" spans="1:7" x14ac:dyDescent="0.25">
      <c r="A201" s="53">
        <v>11</v>
      </c>
      <c r="B201" s="52" t="s">
        <v>2</v>
      </c>
      <c r="C201" s="50">
        <f>C202</f>
        <v>1391</v>
      </c>
      <c r="D201" s="50">
        <f t="shared" ref="D201:G201" si="55">D202</f>
        <v>4575</v>
      </c>
      <c r="E201" s="50">
        <f t="shared" si="55"/>
        <v>1494</v>
      </c>
      <c r="F201" s="50">
        <f t="shared" si="55"/>
        <v>1494</v>
      </c>
      <c r="G201" s="50">
        <f t="shared" si="55"/>
        <v>1494</v>
      </c>
    </row>
    <row r="202" spans="1:7" x14ac:dyDescent="0.25">
      <c r="A202" s="41">
        <v>32</v>
      </c>
      <c r="B202" s="28" t="s">
        <v>289</v>
      </c>
      <c r="C202" s="33">
        <v>1391</v>
      </c>
      <c r="D202" s="33">
        <v>4575</v>
      </c>
      <c r="E202" s="33">
        <v>1494</v>
      </c>
      <c r="F202" s="33">
        <v>1494</v>
      </c>
      <c r="G202" s="33">
        <v>1494</v>
      </c>
    </row>
    <row r="203" spans="1:7" x14ac:dyDescent="0.25">
      <c r="A203" s="48" t="s">
        <v>824</v>
      </c>
      <c r="B203" s="28" t="s">
        <v>579</v>
      </c>
      <c r="C203" s="33">
        <f>C204</f>
        <v>223</v>
      </c>
      <c r="D203" s="33">
        <f t="shared" ref="D203:G203" si="56">D204</f>
        <v>0</v>
      </c>
      <c r="E203" s="33">
        <f t="shared" si="56"/>
        <v>0</v>
      </c>
      <c r="F203" s="33">
        <f t="shared" si="56"/>
        <v>0</v>
      </c>
      <c r="G203" s="33">
        <f t="shared" si="56"/>
        <v>0</v>
      </c>
    </row>
    <row r="204" spans="1:7" x14ac:dyDescent="0.25">
      <c r="A204" s="53">
        <v>11</v>
      </c>
      <c r="B204" s="52" t="s">
        <v>2</v>
      </c>
      <c r="C204" s="54">
        <f>C205</f>
        <v>223</v>
      </c>
      <c r="D204" s="50">
        <f t="shared" ref="D204:G204" si="57">D205</f>
        <v>0</v>
      </c>
      <c r="E204" s="50">
        <f t="shared" si="57"/>
        <v>0</v>
      </c>
      <c r="F204" s="50">
        <f t="shared" si="57"/>
        <v>0</v>
      </c>
      <c r="G204" s="50">
        <f t="shared" si="57"/>
        <v>0</v>
      </c>
    </row>
    <row r="205" spans="1:7" x14ac:dyDescent="0.25">
      <c r="A205" s="41">
        <v>37</v>
      </c>
      <c r="B205" s="28" t="s">
        <v>294</v>
      </c>
      <c r="C205" s="33">
        <v>223</v>
      </c>
      <c r="D205" s="33"/>
      <c r="E205" s="33"/>
      <c r="F205" s="33"/>
      <c r="G205" s="33"/>
    </row>
    <row r="206" spans="1:7" x14ac:dyDescent="0.25">
      <c r="A206" s="27" t="s">
        <v>59</v>
      </c>
      <c r="B206" s="28" t="s">
        <v>6</v>
      </c>
      <c r="C206" s="33">
        <f>C207</f>
        <v>170432</v>
      </c>
      <c r="D206" s="33">
        <f t="shared" ref="D206:G206" si="58">D207</f>
        <v>196427</v>
      </c>
      <c r="E206" s="33">
        <f t="shared" si="58"/>
        <v>193550</v>
      </c>
      <c r="F206" s="33">
        <f t="shared" si="58"/>
        <v>174780</v>
      </c>
      <c r="G206" s="33">
        <f t="shared" si="58"/>
        <v>179420</v>
      </c>
    </row>
    <row r="207" spans="1:7" x14ac:dyDescent="0.25">
      <c r="A207" s="51" t="s">
        <v>36</v>
      </c>
      <c r="B207" s="52" t="s">
        <v>37</v>
      </c>
      <c r="C207" s="50">
        <f>C208+C209+C210+C211+C213+C212</f>
        <v>170432</v>
      </c>
      <c r="D207" s="50">
        <f t="shared" ref="D207:G207" si="59">D208+D209+D210+D211+D213+D212</f>
        <v>196427</v>
      </c>
      <c r="E207" s="50">
        <f t="shared" si="59"/>
        <v>193550</v>
      </c>
      <c r="F207" s="50">
        <f t="shared" si="59"/>
        <v>174780</v>
      </c>
      <c r="G207" s="50">
        <f t="shared" si="59"/>
        <v>179420</v>
      </c>
    </row>
    <row r="208" spans="1:7" x14ac:dyDescent="0.25">
      <c r="A208" s="41" t="s">
        <v>36</v>
      </c>
      <c r="B208" s="28" t="s">
        <v>292</v>
      </c>
      <c r="C208" s="33">
        <v>99566</v>
      </c>
      <c r="D208" s="33">
        <v>116239</v>
      </c>
      <c r="E208" s="33">
        <v>87000</v>
      </c>
      <c r="F208" s="33">
        <v>89200</v>
      </c>
      <c r="G208" s="33">
        <v>91500</v>
      </c>
    </row>
    <row r="209" spans="1:7" x14ac:dyDescent="0.25">
      <c r="A209" s="41" t="s">
        <v>226</v>
      </c>
      <c r="B209" s="28" t="s">
        <v>289</v>
      </c>
      <c r="C209" s="33">
        <v>62901</v>
      </c>
      <c r="D209" s="33">
        <v>46238</v>
      </c>
      <c r="E209" s="33">
        <v>75500</v>
      </c>
      <c r="F209" s="33">
        <v>77530</v>
      </c>
      <c r="G209" s="33">
        <v>79470</v>
      </c>
    </row>
    <row r="210" spans="1:7" x14ac:dyDescent="0.25">
      <c r="A210" s="41" t="s">
        <v>227</v>
      </c>
      <c r="B210" s="28" t="s">
        <v>293</v>
      </c>
      <c r="C210" s="33">
        <v>33</v>
      </c>
      <c r="D210" s="33">
        <v>66</v>
      </c>
      <c r="E210" s="33">
        <v>50</v>
      </c>
      <c r="F210" s="33">
        <v>50</v>
      </c>
      <c r="G210" s="33">
        <v>50</v>
      </c>
    </row>
    <row r="211" spans="1:7" x14ac:dyDescent="0.25">
      <c r="A211" s="41">
        <v>37</v>
      </c>
      <c r="B211" s="28" t="s">
        <v>294</v>
      </c>
      <c r="C211" s="33">
        <v>796</v>
      </c>
      <c r="D211" s="33"/>
      <c r="E211" s="33">
        <v>800</v>
      </c>
      <c r="F211" s="33">
        <v>800</v>
      </c>
      <c r="G211" s="33">
        <v>800</v>
      </c>
    </row>
    <row r="212" spans="1:7" x14ac:dyDescent="0.25">
      <c r="A212" s="41">
        <v>38</v>
      </c>
      <c r="B212" s="28" t="s">
        <v>317</v>
      </c>
      <c r="C212" s="33">
        <v>332</v>
      </c>
      <c r="D212" s="33"/>
      <c r="E212" s="33"/>
      <c r="F212" s="33"/>
      <c r="G212" s="33"/>
    </row>
    <row r="213" spans="1:7" x14ac:dyDescent="0.25">
      <c r="A213" s="41">
        <v>42</v>
      </c>
      <c r="B213" s="28" t="s">
        <v>295</v>
      </c>
      <c r="C213" s="33">
        <v>6804</v>
      </c>
      <c r="D213" s="33">
        <v>33884</v>
      </c>
      <c r="E213" s="33">
        <v>30200</v>
      </c>
      <c r="F213" s="33">
        <v>7200</v>
      </c>
      <c r="G213" s="33">
        <v>7600</v>
      </c>
    </row>
    <row r="214" spans="1:7" x14ac:dyDescent="0.25">
      <c r="A214" s="51" t="s">
        <v>28</v>
      </c>
      <c r="B214" s="52" t="s">
        <v>29</v>
      </c>
      <c r="C214" s="50">
        <f>C215+C216+C217+C218+C219</f>
        <v>176154</v>
      </c>
      <c r="D214" s="50">
        <f t="shared" ref="D214:G214" si="60">D215+D216+D217+D218+D219</f>
        <v>117274</v>
      </c>
      <c r="E214" s="50">
        <f t="shared" si="60"/>
        <v>181470</v>
      </c>
      <c r="F214" s="50">
        <f t="shared" si="60"/>
        <v>185350</v>
      </c>
      <c r="G214" s="50">
        <f t="shared" si="60"/>
        <v>191750</v>
      </c>
    </row>
    <row r="215" spans="1:7" x14ac:dyDescent="0.25">
      <c r="A215" s="41" t="s">
        <v>36</v>
      </c>
      <c r="B215" s="28" t="s">
        <v>292</v>
      </c>
      <c r="C215" s="33">
        <v>11048</v>
      </c>
      <c r="D215" s="33">
        <v>2654</v>
      </c>
      <c r="E215" s="33">
        <v>15000</v>
      </c>
      <c r="F215" s="33">
        <v>15000</v>
      </c>
      <c r="G215" s="33">
        <v>15000</v>
      </c>
    </row>
    <row r="216" spans="1:7" x14ac:dyDescent="0.25">
      <c r="A216" s="41" t="s">
        <v>226</v>
      </c>
      <c r="B216" s="28" t="s">
        <v>289</v>
      </c>
      <c r="C216" s="33">
        <v>156554</v>
      </c>
      <c r="D216" s="33">
        <v>96689</v>
      </c>
      <c r="E216" s="33">
        <v>151970</v>
      </c>
      <c r="F216" s="33">
        <v>157850</v>
      </c>
      <c r="G216" s="33">
        <v>164250</v>
      </c>
    </row>
    <row r="217" spans="1:7" x14ac:dyDescent="0.25">
      <c r="A217" s="41" t="s">
        <v>227</v>
      </c>
      <c r="B217" s="28" t="s">
        <v>293</v>
      </c>
      <c r="C217" s="33">
        <v>3096</v>
      </c>
      <c r="D217" s="33">
        <v>1725</v>
      </c>
      <c r="E217" s="33">
        <v>3200</v>
      </c>
      <c r="F217" s="33">
        <v>3200</v>
      </c>
      <c r="G217" s="33">
        <v>3200</v>
      </c>
    </row>
    <row r="218" spans="1:7" x14ac:dyDescent="0.25">
      <c r="A218" s="41" t="s">
        <v>228</v>
      </c>
      <c r="B218" s="28" t="s">
        <v>294</v>
      </c>
      <c r="C218" s="33">
        <v>1730</v>
      </c>
      <c r="D218" s="33">
        <v>2654</v>
      </c>
      <c r="E218" s="33">
        <v>2000</v>
      </c>
      <c r="F218" s="33">
        <v>2000</v>
      </c>
      <c r="G218" s="33">
        <v>2000</v>
      </c>
    </row>
    <row r="219" spans="1:7" x14ac:dyDescent="0.25">
      <c r="A219" s="41" t="s">
        <v>230</v>
      </c>
      <c r="B219" s="28" t="s">
        <v>295</v>
      </c>
      <c r="C219" s="33">
        <v>3726</v>
      </c>
      <c r="D219" s="33">
        <v>13552</v>
      </c>
      <c r="E219" s="33">
        <v>9300</v>
      </c>
      <c r="F219" s="33">
        <v>7300</v>
      </c>
      <c r="G219" s="33">
        <v>7300</v>
      </c>
    </row>
    <row r="220" spans="1:7" x14ac:dyDescent="0.25">
      <c r="A220" s="51" t="s">
        <v>30</v>
      </c>
      <c r="B220" s="52" t="s">
        <v>31</v>
      </c>
      <c r="C220" s="50">
        <f>SUM(C221:C230)</f>
        <v>2316</v>
      </c>
      <c r="D220" s="50">
        <f t="shared" ref="D220:G220" si="61">SUM(D221:D230)</f>
        <v>0</v>
      </c>
      <c r="E220" s="50">
        <f t="shared" si="61"/>
        <v>0</v>
      </c>
      <c r="F220" s="50">
        <f t="shared" si="61"/>
        <v>0</v>
      </c>
      <c r="G220" s="50">
        <f t="shared" si="61"/>
        <v>0</v>
      </c>
    </row>
    <row r="221" spans="1:7" x14ac:dyDescent="0.25">
      <c r="A221" s="41" t="s">
        <v>36</v>
      </c>
      <c r="B221" s="28" t="s">
        <v>292</v>
      </c>
      <c r="C221" s="33"/>
      <c r="D221" s="33"/>
      <c r="E221" s="33"/>
      <c r="F221" s="33"/>
      <c r="G221" s="33"/>
    </row>
    <row r="222" spans="1:7" x14ac:dyDescent="0.25">
      <c r="A222" s="41" t="s">
        <v>226</v>
      </c>
      <c r="B222" s="28" t="s">
        <v>289</v>
      </c>
      <c r="C222" s="33">
        <v>2316</v>
      </c>
      <c r="D222" s="33"/>
      <c r="E222" s="33"/>
      <c r="F222" s="33"/>
      <c r="G222" s="33"/>
    </row>
    <row r="223" spans="1:7" x14ac:dyDescent="0.25">
      <c r="A223" s="41" t="s">
        <v>227</v>
      </c>
      <c r="B223" s="28" t="s">
        <v>293</v>
      </c>
      <c r="C223" s="33"/>
      <c r="D223" s="33"/>
      <c r="E223" s="33"/>
      <c r="F223" s="33"/>
      <c r="G223" s="33"/>
    </row>
    <row r="224" spans="1:7" x14ac:dyDescent="0.25">
      <c r="A224" s="41" t="s">
        <v>235</v>
      </c>
      <c r="B224" s="28" t="s">
        <v>324</v>
      </c>
      <c r="C224" s="33"/>
      <c r="D224" s="33"/>
      <c r="E224" s="33"/>
      <c r="F224" s="33"/>
      <c r="G224" s="33"/>
    </row>
    <row r="225" spans="1:7" x14ac:dyDescent="0.25">
      <c r="A225" s="41" t="s">
        <v>233</v>
      </c>
      <c r="B225" s="28" t="s">
        <v>301</v>
      </c>
      <c r="C225" s="33"/>
      <c r="D225" s="33"/>
      <c r="E225" s="33"/>
      <c r="F225" s="33"/>
      <c r="G225" s="33"/>
    </row>
    <row r="226" spans="1:7" x14ac:dyDescent="0.25">
      <c r="A226" s="41" t="s">
        <v>228</v>
      </c>
      <c r="B226" s="28" t="s">
        <v>294</v>
      </c>
      <c r="C226" s="33"/>
      <c r="D226" s="33"/>
      <c r="E226" s="33"/>
      <c r="F226" s="33"/>
      <c r="G226" s="33"/>
    </row>
    <row r="227" spans="1:7" x14ac:dyDescent="0.25">
      <c r="A227" s="41" t="s">
        <v>231</v>
      </c>
      <c r="B227" s="28" t="s">
        <v>317</v>
      </c>
      <c r="C227" s="33"/>
      <c r="D227" s="33"/>
      <c r="E227" s="33"/>
      <c r="F227" s="33"/>
      <c r="G227" s="33"/>
    </row>
    <row r="228" spans="1:7" x14ac:dyDescent="0.25">
      <c r="A228" s="41" t="s">
        <v>229</v>
      </c>
      <c r="B228" s="28" t="s">
        <v>398</v>
      </c>
      <c r="C228" s="33"/>
      <c r="D228" s="33"/>
      <c r="E228" s="33"/>
      <c r="F228" s="33"/>
      <c r="G228" s="33"/>
    </row>
    <row r="229" spans="1:7" x14ac:dyDescent="0.25">
      <c r="A229" s="41" t="s">
        <v>230</v>
      </c>
      <c r="B229" s="28" t="s">
        <v>295</v>
      </c>
      <c r="C229" s="33"/>
      <c r="D229" s="33"/>
      <c r="E229" s="33"/>
      <c r="F229" s="33"/>
      <c r="G229" s="33"/>
    </row>
    <row r="230" spans="1:7" x14ac:dyDescent="0.25">
      <c r="A230" s="41" t="s">
        <v>232</v>
      </c>
      <c r="B230" s="28" t="s">
        <v>296</v>
      </c>
      <c r="C230" s="33"/>
      <c r="D230" s="33"/>
      <c r="E230" s="33"/>
      <c r="F230" s="33"/>
      <c r="G230" s="33"/>
    </row>
    <row r="231" spans="1:7" x14ac:dyDescent="0.25">
      <c r="A231" s="51" t="s">
        <v>352</v>
      </c>
      <c r="B231" s="52" t="s">
        <v>32</v>
      </c>
      <c r="C231" s="50">
        <f>C232+C233+C234+C235+C236+C237+C239+C238+C240</f>
        <v>38959</v>
      </c>
      <c r="D231" s="50">
        <f t="shared" ref="D231:G231" si="62">D232+D233+D234+D235+D236+D237+D239+D238+D240</f>
        <v>40310</v>
      </c>
      <c r="E231" s="50">
        <f t="shared" si="62"/>
        <v>23000</v>
      </c>
      <c r="F231" s="50">
        <f t="shared" si="62"/>
        <v>0</v>
      </c>
      <c r="G231" s="50">
        <f t="shared" si="62"/>
        <v>0</v>
      </c>
    </row>
    <row r="232" spans="1:7" x14ac:dyDescent="0.25">
      <c r="A232" s="41" t="s">
        <v>36</v>
      </c>
      <c r="B232" s="28" t="s">
        <v>292</v>
      </c>
      <c r="C232" s="33">
        <v>31066</v>
      </c>
      <c r="D232" s="33">
        <v>33011</v>
      </c>
      <c r="E232" s="33">
        <v>23000</v>
      </c>
      <c r="F232" s="33"/>
      <c r="G232" s="33"/>
    </row>
    <row r="233" spans="1:7" x14ac:dyDescent="0.25">
      <c r="A233" s="41" t="s">
        <v>226</v>
      </c>
      <c r="B233" s="28" t="s">
        <v>289</v>
      </c>
      <c r="C233" s="33">
        <v>6404</v>
      </c>
      <c r="D233" s="33">
        <v>7299</v>
      </c>
      <c r="E233" s="33"/>
      <c r="F233" s="33"/>
      <c r="G233" s="33"/>
    </row>
    <row r="234" spans="1:7" x14ac:dyDescent="0.25">
      <c r="A234" s="41" t="s">
        <v>227</v>
      </c>
      <c r="B234" s="28" t="s">
        <v>293</v>
      </c>
      <c r="C234" s="33">
        <v>4</v>
      </c>
      <c r="D234" s="33"/>
      <c r="E234" s="33"/>
      <c r="F234" s="33"/>
      <c r="G234" s="33"/>
    </row>
    <row r="235" spans="1:7" x14ac:dyDescent="0.25">
      <c r="A235" s="41" t="s">
        <v>233</v>
      </c>
      <c r="B235" s="28" t="s">
        <v>301</v>
      </c>
      <c r="C235" s="33"/>
      <c r="D235" s="33"/>
      <c r="E235" s="33"/>
      <c r="F235" s="33"/>
      <c r="G235" s="33"/>
    </row>
    <row r="236" spans="1:7" x14ac:dyDescent="0.25">
      <c r="A236" s="41" t="s">
        <v>228</v>
      </c>
      <c r="B236" s="28" t="s">
        <v>294</v>
      </c>
      <c r="C236" s="33"/>
      <c r="D236" s="33"/>
      <c r="E236" s="33"/>
      <c r="F236" s="33"/>
      <c r="G236" s="33"/>
    </row>
    <row r="237" spans="1:7" x14ac:dyDescent="0.25">
      <c r="A237" s="41" t="s">
        <v>231</v>
      </c>
      <c r="B237" s="28" t="s">
        <v>317</v>
      </c>
      <c r="C237" s="33"/>
      <c r="D237" s="33"/>
      <c r="E237" s="33"/>
      <c r="F237" s="33"/>
      <c r="G237" s="33"/>
    </row>
    <row r="238" spans="1:7" x14ac:dyDescent="0.25">
      <c r="A238" s="41" t="s">
        <v>229</v>
      </c>
      <c r="B238" s="28" t="s">
        <v>398</v>
      </c>
      <c r="C238" s="33"/>
      <c r="D238" s="33"/>
      <c r="E238" s="33"/>
      <c r="F238" s="33"/>
      <c r="G238" s="33"/>
    </row>
    <row r="239" spans="1:7" x14ac:dyDescent="0.25">
      <c r="A239" s="41" t="s">
        <v>230</v>
      </c>
      <c r="B239" s="28" t="s">
        <v>295</v>
      </c>
      <c r="C239" s="33">
        <v>1485</v>
      </c>
      <c r="D239" s="33"/>
      <c r="E239" s="33"/>
      <c r="F239" s="33"/>
      <c r="G239" s="33"/>
    </row>
    <row r="240" spans="1:7" x14ac:dyDescent="0.25">
      <c r="A240" s="41" t="s">
        <v>232</v>
      </c>
      <c r="B240" s="28" t="s">
        <v>296</v>
      </c>
      <c r="C240" s="33"/>
      <c r="D240" s="33"/>
      <c r="E240" s="33"/>
      <c r="F240" s="33"/>
      <c r="G240" s="33"/>
    </row>
    <row r="241" spans="1:7" x14ac:dyDescent="0.25">
      <c r="A241" s="51" t="s">
        <v>580</v>
      </c>
      <c r="B241" s="52" t="s">
        <v>33</v>
      </c>
      <c r="C241" s="50">
        <f>C242+C243+C244+C245+C246+C247+C248</f>
        <v>220</v>
      </c>
      <c r="D241" s="50">
        <f t="shared" ref="D241:G241" si="63">D242+D243+D244+D245+D246+D247+D248</f>
        <v>0</v>
      </c>
      <c r="E241" s="50">
        <f t="shared" si="63"/>
        <v>0</v>
      </c>
      <c r="F241" s="50">
        <f t="shared" si="63"/>
        <v>0</v>
      </c>
      <c r="G241" s="50">
        <f t="shared" si="63"/>
        <v>0</v>
      </c>
    </row>
    <row r="242" spans="1:7" x14ac:dyDescent="0.25">
      <c r="A242" s="41" t="s">
        <v>36</v>
      </c>
      <c r="B242" s="28" t="s">
        <v>292</v>
      </c>
      <c r="C242" s="33"/>
      <c r="D242" s="33"/>
      <c r="E242" s="33"/>
      <c r="F242" s="33"/>
      <c r="G242" s="33"/>
    </row>
    <row r="243" spans="1:7" x14ac:dyDescent="0.25">
      <c r="A243" s="41" t="s">
        <v>226</v>
      </c>
      <c r="B243" s="28" t="s">
        <v>289</v>
      </c>
      <c r="C243" s="33">
        <v>199</v>
      </c>
      <c r="D243" s="33"/>
      <c r="E243" s="33"/>
      <c r="F243" s="33"/>
      <c r="G243" s="33"/>
    </row>
    <row r="244" spans="1:7" x14ac:dyDescent="0.25">
      <c r="A244" s="41" t="s">
        <v>227</v>
      </c>
      <c r="B244" s="28" t="s">
        <v>293</v>
      </c>
      <c r="C244" s="33"/>
      <c r="D244" s="33"/>
      <c r="E244" s="33"/>
      <c r="F244" s="33"/>
      <c r="G244" s="33"/>
    </row>
    <row r="245" spans="1:7" x14ac:dyDescent="0.25">
      <c r="A245" s="41">
        <v>37</v>
      </c>
      <c r="B245" s="28" t="s">
        <v>294</v>
      </c>
      <c r="C245" s="33"/>
      <c r="D245" s="33"/>
      <c r="E245" s="33"/>
      <c r="F245" s="33"/>
      <c r="G245" s="33"/>
    </row>
    <row r="246" spans="1:7" x14ac:dyDescent="0.25">
      <c r="A246" s="41" t="s">
        <v>229</v>
      </c>
      <c r="B246" s="28" t="s">
        <v>398</v>
      </c>
      <c r="C246" s="33"/>
      <c r="D246" s="33"/>
      <c r="E246" s="33"/>
      <c r="F246" s="33"/>
      <c r="G246" s="33"/>
    </row>
    <row r="247" spans="1:7" x14ac:dyDescent="0.25">
      <c r="A247" s="41" t="s">
        <v>230</v>
      </c>
      <c r="B247" s="28" t="s">
        <v>295</v>
      </c>
      <c r="C247" s="33">
        <v>21</v>
      </c>
      <c r="D247" s="33"/>
      <c r="E247" s="33"/>
      <c r="F247" s="33"/>
      <c r="G247" s="33"/>
    </row>
    <row r="248" spans="1:7" x14ac:dyDescent="0.25">
      <c r="A248" s="41" t="s">
        <v>232</v>
      </c>
      <c r="B248" s="28" t="s">
        <v>296</v>
      </c>
      <c r="C248" s="33"/>
      <c r="D248" s="33"/>
      <c r="E248" s="33"/>
      <c r="F248" s="33"/>
      <c r="G248" s="33"/>
    </row>
    <row r="249" spans="1:7" x14ac:dyDescent="0.25">
      <c r="A249" s="55" t="s">
        <v>26</v>
      </c>
      <c r="B249" s="56" t="s">
        <v>27</v>
      </c>
      <c r="C249" s="33">
        <f>C250</f>
        <v>112704</v>
      </c>
      <c r="D249" s="33">
        <f t="shared" ref="D249:G249" si="64">D250</f>
        <v>68253</v>
      </c>
      <c r="E249" s="33">
        <f t="shared" si="64"/>
        <v>0</v>
      </c>
      <c r="F249" s="33">
        <f t="shared" si="64"/>
        <v>0</v>
      </c>
      <c r="G249" s="33">
        <f t="shared" si="64"/>
        <v>0</v>
      </c>
    </row>
    <row r="250" spans="1:7" x14ac:dyDescent="0.25">
      <c r="A250" s="51" t="s">
        <v>352</v>
      </c>
      <c r="B250" s="52" t="s">
        <v>32</v>
      </c>
      <c r="C250" s="50">
        <f>C251+C252+C253+C254</f>
        <v>112704</v>
      </c>
      <c r="D250" s="50">
        <f t="shared" ref="D250:G250" si="65">D251+D252+D253+D254</f>
        <v>68253</v>
      </c>
      <c r="E250" s="50">
        <f t="shared" si="65"/>
        <v>0</v>
      </c>
      <c r="F250" s="50">
        <f t="shared" si="65"/>
        <v>0</v>
      </c>
      <c r="G250" s="50">
        <f t="shared" si="65"/>
        <v>0</v>
      </c>
    </row>
    <row r="251" spans="1:7" x14ac:dyDescent="0.25">
      <c r="A251" s="41" t="s">
        <v>36</v>
      </c>
      <c r="B251" s="28" t="s">
        <v>292</v>
      </c>
      <c r="C251" s="33">
        <v>52446</v>
      </c>
      <c r="D251" s="33">
        <v>15998</v>
      </c>
      <c r="E251" s="33"/>
      <c r="F251" s="33"/>
      <c r="G251" s="33"/>
    </row>
    <row r="252" spans="1:7" x14ac:dyDescent="0.25">
      <c r="A252" s="41" t="s">
        <v>226</v>
      </c>
      <c r="B252" s="28" t="s">
        <v>289</v>
      </c>
      <c r="C252" s="33">
        <v>21057</v>
      </c>
      <c r="D252" s="33">
        <v>5769</v>
      </c>
      <c r="E252" s="33"/>
      <c r="F252" s="33"/>
      <c r="G252" s="33"/>
    </row>
    <row r="253" spans="1:7" x14ac:dyDescent="0.25">
      <c r="A253" s="41" t="s">
        <v>233</v>
      </c>
      <c r="B253" s="28" t="s">
        <v>301</v>
      </c>
      <c r="C253" s="33">
        <v>39201</v>
      </c>
      <c r="D253" s="33">
        <v>46486</v>
      </c>
      <c r="E253" s="33"/>
      <c r="F253" s="33"/>
      <c r="G253" s="33"/>
    </row>
    <row r="254" spans="1:7" x14ac:dyDescent="0.25">
      <c r="A254" s="41" t="s">
        <v>230</v>
      </c>
      <c r="B254" s="28" t="s">
        <v>295</v>
      </c>
      <c r="C254" s="33"/>
      <c r="D254" s="33"/>
      <c r="E254" s="33"/>
      <c r="F254" s="33"/>
      <c r="G254" s="33"/>
    </row>
    <row r="255" spans="1:7" x14ac:dyDescent="0.25">
      <c r="A255" s="48" t="s">
        <v>825</v>
      </c>
      <c r="B255" s="57" t="s">
        <v>826</v>
      </c>
      <c r="C255" s="33">
        <f>C256</f>
        <v>0</v>
      </c>
      <c r="D255" s="33">
        <f t="shared" ref="D255:G255" si="66">D256</f>
        <v>0</v>
      </c>
      <c r="E255" s="33">
        <f t="shared" si="66"/>
        <v>20000</v>
      </c>
      <c r="F255" s="33">
        <f t="shared" si="66"/>
        <v>20000</v>
      </c>
      <c r="G255" s="33">
        <f t="shared" si="66"/>
        <v>20000</v>
      </c>
    </row>
    <row r="256" spans="1:7" x14ac:dyDescent="0.25">
      <c r="A256" s="51" t="s">
        <v>30</v>
      </c>
      <c r="B256" s="52" t="s">
        <v>31</v>
      </c>
      <c r="C256" s="50">
        <f>C257+C258+C259+C260+C261+C262</f>
        <v>0</v>
      </c>
      <c r="D256" s="50">
        <f t="shared" ref="D256:G256" si="67">D257+D258+D259+D260+D261+D262</f>
        <v>0</v>
      </c>
      <c r="E256" s="50">
        <f t="shared" si="67"/>
        <v>20000</v>
      </c>
      <c r="F256" s="50">
        <f t="shared" si="67"/>
        <v>20000</v>
      </c>
      <c r="G256" s="50">
        <f t="shared" si="67"/>
        <v>20000</v>
      </c>
    </row>
    <row r="257" spans="1:7" x14ac:dyDescent="0.25">
      <c r="A257" s="41" t="s">
        <v>36</v>
      </c>
      <c r="B257" s="28" t="s">
        <v>292</v>
      </c>
      <c r="C257" s="33"/>
      <c r="D257" s="33"/>
      <c r="E257" s="33"/>
      <c r="F257" s="33"/>
      <c r="G257" s="33"/>
    </row>
    <row r="258" spans="1:7" x14ac:dyDescent="0.25">
      <c r="A258" s="41" t="s">
        <v>226</v>
      </c>
      <c r="B258" s="28" t="s">
        <v>289</v>
      </c>
      <c r="C258" s="33"/>
      <c r="D258" s="33"/>
      <c r="E258" s="33">
        <v>20000</v>
      </c>
      <c r="F258" s="33">
        <v>20000</v>
      </c>
      <c r="G258" s="33">
        <v>20000</v>
      </c>
    </row>
    <row r="259" spans="1:7" x14ac:dyDescent="0.25">
      <c r="A259" s="41" t="s">
        <v>235</v>
      </c>
      <c r="B259" s="28" t="s">
        <v>324</v>
      </c>
      <c r="C259" s="33"/>
      <c r="D259" s="33"/>
      <c r="E259" s="33"/>
      <c r="F259" s="33"/>
      <c r="G259" s="33"/>
    </row>
    <row r="260" spans="1:7" x14ac:dyDescent="0.25">
      <c r="A260" s="41" t="s">
        <v>233</v>
      </c>
      <c r="B260" s="28" t="s">
        <v>301</v>
      </c>
      <c r="C260" s="33"/>
      <c r="D260" s="33"/>
      <c r="E260" s="33"/>
      <c r="F260" s="33"/>
      <c r="G260" s="33"/>
    </row>
    <row r="261" spans="1:7" x14ac:dyDescent="0.25">
      <c r="A261" s="41" t="s">
        <v>231</v>
      </c>
      <c r="B261" s="28" t="s">
        <v>317</v>
      </c>
      <c r="C261" s="33"/>
      <c r="D261" s="33"/>
      <c r="E261" s="33"/>
      <c r="F261" s="33"/>
      <c r="G261" s="33"/>
    </row>
    <row r="262" spans="1:7" x14ac:dyDescent="0.25">
      <c r="A262" s="41" t="s">
        <v>230</v>
      </c>
      <c r="B262" s="28" t="s">
        <v>295</v>
      </c>
      <c r="C262" s="33"/>
      <c r="D262" s="33"/>
      <c r="E262" s="33"/>
      <c r="F262" s="33"/>
      <c r="G262" s="33"/>
    </row>
    <row r="263" spans="1:7" x14ac:dyDescent="0.25">
      <c r="A263" s="51" t="s">
        <v>442</v>
      </c>
      <c r="B263" s="52" t="s">
        <v>443</v>
      </c>
      <c r="C263" s="50">
        <f>C264+C265+C266+C267+C268+C269</f>
        <v>0</v>
      </c>
      <c r="D263" s="50">
        <f>D264+D265+D266+D267+D268+D269</f>
        <v>0</v>
      </c>
      <c r="E263" s="50">
        <f t="shared" ref="E263:G263" si="68">E264+E265+E266+E267+E268+E269</f>
        <v>0</v>
      </c>
      <c r="F263" s="50">
        <f t="shared" si="68"/>
        <v>0</v>
      </c>
      <c r="G263" s="50">
        <f t="shared" si="68"/>
        <v>0</v>
      </c>
    </row>
    <row r="264" spans="1:7" x14ac:dyDescent="0.25">
      <c r="A264" s="41" t="s">
        <v>36</v>
      </c>
      <c r="B264" s="28" t="s">
        <v>292</v>
      </c>
      <c r="C264" s="33"/>
      <c r="D264" s="33"/>
      <c r="E264" s="33"/>
      <c r="F264" s="33"/>
      <c r="G264" s="33"/>
    </row>
    <row r="265" spans="1:7" x14ac:dyDescent="0.25">
      <c r="A265" s="41" t="s">
        <v>226</v>
      </c>
      <c r="B265" s="28" t="s">
        <v>289</v>
      </c>
      <c r="C265" s="33"/>
      <c r="D265" s="33"/>
      <c r="E265" s="33"/>
      <c r="F265" s="33"/>
      <c r="G265" s="33"/>
    </row>
    <row r="266" spans="1:7" x14ac:dyDescent="0.25">
      <c r="A266" s="41" t="s">
        <v>235</v>
      </c>
      <c r="B266" s="28" t="s">
        <v>324</v>
      </c>
      <c r="C266" s="33"/>
      <c r="D266" s="33"/>
      <c r="E266" s="33"/>
      <c r="F266" s="33"/>
      <c r="G266" s="33"/>
    </row>
    <row r="267" spans="1:7" x14ac:dyDescent="0.25">
      <c r="A267" s="41" t="s">
        <v>233</v>
      </c>
      <c r="B267" s="28" t="s">
        <v>301</v>
      </c>
      <c r="C267" s="33"/>
      <c r="D267" s="33"/>
      <c r="E267" s="33"/>
      <c r="F267" s="33"/>
      <c r="G267" s="33"/>
    </row>
    <row r="268" spans="1:7" x14ac:dyDescent="0.25">
      <c r="A268" s="41" t="s">
        <v>231</v>
      </c>
      <c r="B268" s="28" t="s">
        <v>317</v>
      </c>
      <c r="C268" s="33"/>
      <c r="D268" s="33"/>
      <c r="E268" s="33"/>
      <c r="F268" s="33"/>
      <c r="G268" s="33"/>
    </row>
    <row r="269" spans="1:7" x14ac:dyDescent="0.25">
      <c r="A269" s="41" t="s">
        <v>230</v>
      </c>
      <c r="B269" s="28" t="s">
        <v>295</v>
      </c>
      <c r="C269" s="33"/>
      <c r="D269" s="33"/>
      <c r="E269" s="33"/>
      <c r="F269" s="33"/>
      <c r="G269" s="33"/>
    </row>
    <row r="270" spans="1:7" x14ac:dyDescent="0.25">
      <c r="A270" s="27" t="s">
        <v>5</v>
      </c>
      <c r="B270" s="28" t="s">
        <v>6</v>
      </c>
      <c r="C270" s="49">
        <f>C271</f>
        <v>870157</v>
      </c>
      <c r="D270" s="49">
        <f t="shared" ref="D270:G270" si="69">D271</f>
        <v>857575</v>
      </c>
      <c r="E270" s="49">
        <f t="shared" si="69"/>
        <v>1081417</v>
      </c>
      <c r="F270" s="49">
        <f t="shared" si="69"/>
        <v>1086712</v>
      </c>
      <c r="G270" s="49">
        <f t="shared" si="69"/>
        <v>1092111</v>
      </c>
    </row>
    <row r="271" spans="1:7" s="58" customFormat="1" x14ac:dyDescent="0.25">
      <c r="A271" s="51" t="s">
        <v>288</v>
      </c>
      <c r="B271" s="52" t="s">
        <v>2</v>
      </c>
      <c r="C271" s="50">
        <f>C272+C273</f>
        <v>870157</v>
      </c>
      <c r="D271" s="50">
        <f t="shared" ref="D271:G271" si="70">D272+D273</f>
        <v>857575</v>
      </c>
      <c r="E271" s="50">
        <f t="shared" si="70"/>
        <v>1081417</v>
      </c>
      <c r="F271" s="50">
        <f t="shared" si="70"/>
        <v>1086712</v>
      </c>
      <c r="G271" s="50">
        <f t="shared" si="70"/>
        <v>1092111</v>
      </c>
    </row>
    <row r="272" spans="1:7" x14ac:dyDescent="0.25">
      <c r="A272" s="41" t="s">
        <v>36</v>
      </c>
      <c r="B272" s="28" t="s">
        <v>292</v>
      </c>
      <c r="C272" s="33">
        <v>853722</v>
      </c>
      <c r="D272" s="33">
        <v>841660</v>
      </c>
      <c r="E272" s="33">
        <v>1065556</v>
      </c>
      <c r="F272" s="33">
        <v>1048409</v>
      </c>
      <c r="G272" s="33">
        <v>1053620</v>
      </c>
    </row>
    <row r="273" spans="1:7" x14ac:dyDescent="0.25">
      <c r="A273" s="41" t="s">
        <v>226</v>
      </c>
      <c r="B273" s="28" t="s">
        <v>289</v>
      </c>
      <c r="C273" s="33">
        <v>16435</v>
      </c>
      <c r="D273" s="33">
        <v>15915</v>
      </c>
      <c r="E273" s="33">
        <v>15861</v>
      </c>
      <c r="F273" s="33">
        <v>38303</v>
      </c>
      <c r="G273" s="33">
        <v>38491</v>
      </c>
    </row>
    <row r="274" spans="1:7" x14ac:dyDescent="0.25">
      <c r="A274" s="41" t="s">
        <v>231</v>
      </c>
      <c r="B274" s="28" t="s">
        <v>317</v>
      </c>
      <c r="C274" s="33"/>
      <c r="D274" s="33"/>
      <c r="E274" s="33"/>
      <c r="F274" s="33"/>
      <c r="G274" s="33"/>
    </row>
    <row r="275" spans="1:7" x14ac:dyDescent="0.25">
      <c r="A275" s="27" t="s">
        <v>24</v>
      </c>
      <c r="B275" s="28" t="s">
        <v>25</v>
      </c>
      <c r="C275" s="49">
        <f>C276</f>
        <v>50697</v>
      </c>
      <c r="D275" s="49">
        <f t="shared" ref="D275:G275" si="71">D276</f>
        <v>57309</v>
      </c>
      <c r="E275" s="49">
        <f t="shared" si="71"/>
        <v>47490</v>
      </c>
      <c r="F275" s="49">
        <f t="shared" si="71"/>
        <v>47490</v>
      </c>
      <c r="G275" s="49">
        <f t="shared" si="71"/>
        <v>47490</v>
      </c>
    </row>
    <row r="276" spans="1:7" s="58" customFormat="1" x14ac:dyDescent="0.25">
      <c r="A276" s="51" t="s">
        <v>288</v>
      </c>
      <c r="B276" s="52" t="s">
        <v>2</v>
      </c>
      <c r="C276" s="50">
        <f>C277+C278+C279+C280+C281+C282+C283+C284</f>
        <v>50697</v>
      </c>
      <c r="D276" s="50">
        <f t="shared" ref="D276:G276" si="72">D277+D278+D279+D280+D281+D282+D283+D284</f>
        <v>57309</v>
      </c>
      <c r="E276" s="50">
        <f t="shared" si="72"/>
        <v>47490</v>
      </c>
      <c r="F276" s="50">
        <f t="shared" si="72"/>
        <v>47490</v>
      </c>
      <c r="G276" s="50">
        <f t="shared" si="72"/>
        <v>47490</v>
      </c>
    </row>
    <row r="277" spans="1:7" x14ac:dyDescent="0.25">
      <c r="A277" s="41" t="s">
        <v>36</v>
      </c>
      <c r="B277" s="28" t="s">
        <v>292</v>
      </c>
      <c r="C277" s="33"/>
      <c r="D277" s="33"/>
      <c r="E277" s="33"/>
      <c r="F277" s="33"/>
      <c r="G277" s="33"/>
    </row>
    <row r="278" spans="1:7" x14ac:dyDescent="0.25">
      <c r="A278" s="41" t="s">
        <v>226</v>
      </c>
      <c r="B278" s="28" t="s">
        <v>289</v>
      </c>
      <c r="C278" s="33">
        <v>50697</v>
      </c>
      <c r="D278" s="33">
        <v>57309</v>
      </c>
      <c r="E278" s="33">
        <v>47000</v>
      </c>
      <c r="F278" s="33">
        <v>47000</v>
      </c>
      <c r="G278" s="33">
        <v>47000</v>
      </c>
    </row>
    <row r="279" spans="1:7" x14ac:dyDescent="0.25">
      <c r="A279" s="41" t="s">
        <v>227</v>
      </c>
      <c r="B279" s="28" t="s">
        <v>293</v>
      </c>
      <c r="C279" s="33"/>
      <c r="D279" s="33"/>
      <c r="E279" s="33"/>
      <c r="F279" s="33"/>
      <c r="G279" s="33"/>
    </row>
    <row r="280" spans="1:7" x14ac:dyDescent="0.25">
      <c r="A280" s="41" t="s">
        <v>228</v>
      </c>
      <c r="B280" s="28" t="s">
        <v>294</v>
      </c>
      <c r="C280" s="33"/>
      <c r="D280" s="33"/>
      <c r="E280" s="33"/>
      <c r="F280" s="33"/>
      <c r="G280" s="33"/>
    </row>
    <row r="281" spans="1:7" x14ac:dyDescent="0.25">
      <c r="A281" s="41" t="s">
        <v>231</v>
      </c>
      <c r="B281" s="28" t="s">
        <v>317</v>
      </c>
      <c r="C281" s="33"/>
      <c r="D281" s="33"/>
      <c r="E281" s="33"/>
      <c r="F281" s="33"/>
      <c r="G281" s="33"/>
    </row>
    <row r="282" spans="1:7" x14ac:dyDescent="0.25">
      <c r="A282" s="41" t="s">
        <v>229</v>
      </c>
      <c r="B282" s="28" t="s">
        <v>398</v>
      </c>
      <c r="C282" s="33"/>
      <c r="D282" s="33"/>
      <c r="E282" s="33"/>
      <c r="F282" s="33"/>
      <c r="G282" s="33"/>
    </row>
    <row r="283" spans="1:7" x14ac:dyDescent="0.25">
      <c r="A283" s="41" t="s">
        <v>230</v>
      </c>
      <c r="B283" s="28" t="s">
        <v>295</v>
      </c>
      <c r="C283" s="33"/>
      <c r="D283" s="33"/>
      <c r="E283" s="33">
        <v>490</v>
      </c>
      <c r="F283" s="33">
        <v>490</v>
      </c>
      <c r="G283" s="33">
        <v>490</v>
      </c>
    </row>
    <row r="284" spans="1:7" x14ac:dyDescent="0.25">
      <c r="A284" s="41" t="s">
        <v>232</v>
      </c>
      <c r="B284" s="28" t="s">
        <v>296</v>
      </c>
      <c r="C284" s="33"/>
      <c r="D284" s="33"/>
      <c r="E284" s="33"/>
      <c r="F284" s="33"/>
      <c r="G284" s="33"/>
    </row>
    <row r="285" spans="1:7" x14ac:dyDescent="0.25">
      <c r="A285" s="48" t="s">
        <v>9</v>
      </c>
      <c r="B285" s="28" t="s">
        <v>10</v>
      </c>
      <c r="C285" s="49">
        <f>C286</f>
        <v>8376</v>
      </c>
      <c r="D285" s="49">
        <f t="shared" ref="D285:G285" si="73">D286</f>
        <v>9015</v>
      </c>
      <c r="E285" s="49">
        <f t="shared" si="73"/>
        <v>9091</v>
      </c>
      <c r="F285" s="49">
        <f t="shared" si="73"/>
        <v>9091</v>
      </c>
      <c r="G285" s="49">
        <f t="shared" si="73"/>
        <v>9091</v>
      </c>
    </row>
    <row r="286" spans="1:7" s="58" customFormat="1" x14ac:dyDescent="0.25">
      <c r="A286" s="53">
        <v>11</v>
      </c>
      <c r="B286" s="52" t="s">
        <v>2</v>
      </c>
      <c r="C286" s="50">
        <v>8376</v>
      </c>
      <c r="D286" s="50">
        <v>9015</v>
      </c>
      <c r="E286" s="50">
        <v>9091</v>
      </c>
      <c r="F286" s="50">
        <v>9091</v>
      </c>
      <c r="G286" s="50">
        <v>9091</v>
      </c>
    </row>
    <row r="287" spans="1:7" x14ac:dyDescent="0.25">
      <c r="A287" s="41">
        <v>32</v>
      </c>
      <c r="B287" s="28" t="s">
        <v>289</v>
      </c>
      <c r="C287" s="33">
        <v>8376</v>
      </c>
      <c r="D287" s="33">
        <v>9015</v>
      </c>
      <c r="E287" s="33">
        <v>9091</v>
      </c>
      <c r="F287" s="33">
        <v>9091</v>
      </c>
      <c r="G287" s="33">
        <v>9091</v>
      </c>
    </row>
    <row r="288" spans="1:7" x14ac:dyDescent="0.25">
      <c r="A288" s="48" t="s">
        <v>824</v>
      </c>
      <c r="B288" s="28" t="s">
        <v>579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</row>
    <row r="289" spans="1:7" s="58" customFormat="1" x14ac:dyDescent="0.25">
      <c r="A289" s="53">
        <v>11</v>
      </c>
      <c r="B289" s="52" t="s">
        <v>2</v>
      </c>
      <c r="C289" s="50"/>
      <c r="D289" s="50"/>
      <c r="E289" s="50"/>
      <c r="F289" s="50"/>
      <c r="G289" s="50"/>
    </row>
    <row r="290" spans="1:7" x14ac:dyDescent="0.25">
      <c r="A290" s="41">
        <v>37</v>
      </c>
      <c r="B290" s="28" t="s">
        <v>294</v>
      </c>
      <c r="C290" s="33"/>
      <c r="D290" s="33"/>
      <c r="E290" s="33"/>
      <c r="F290" s="33"/>
      <c r="G290" s="33"/>
    </row>
    <row r="291" spans="1:7" x14ac:dyDescent="0.25">
      <c r="A291" s="27" t="s">
        <v>59</v>
      </c>
      <c r="B291" s="28" t="s">
        <v>6</v>
      </c>
      <c r="C291" s="33">
        <f>C292+C296+C302+C313+C323</f>
        <v>71869</v>
      </c>
      <c r="D291" s="33">
        <f t="shared" ref="D291:G291" si="74">D292+D296+D302+D313+D323</f>
        <v>81778</v>
      </c>
      <c r="E291" s="33">
        <f t="shared" si="74"/>
        <v>56467</v>
      </c>
      <c r="F291" s="33">
        <f t="shared" si="74"/>
        <v>54000</v>
      </c>
      <c r="G291" s="33">
        <f t="shared" si="74"/>
        <v>40000</v>
      </c>
    </row>
    <row r="292" spans="1:7" s="58" customFormat="1" x14ac:dyDescent="0.25">
      <c r="A292" s="51" t="s">
        <v>36</v>
      </c>
      <c r="B292" s="52" t="s">
        <v>37</v>
      </c>
      <c r="C292" s="50">
        <v>767</v>
      </c>
      <c r="D292" s="50">
        <v>9015</v>
      </c>
      <c r="E292" s="50">
        <v>5000</v>
      </c>
      <c r="F292" s="50">
        <v>5000</v>
      </c>
      <c r="G292" s="50">
        <v>10000</v>
      </c>
    </row>
    <row r="293" spans="1:7" x14ac:dyDescent="0.25">
      <c r="A293" s="41" t="s">
        <v>36</v>
      </c>
      <c r="B293" s="28" t="s">
        <v>292</v>
      </c>
      <c r="C293" s="33"/>
      <c r="D293" s="33"/>
      <c r="E293" s="33"/>
      <c r="F293" s="33"/>
      <c r="G293" s="33"/>
    </row>
    <row r="294" spans="1:7" x14ac:dyDescent="0.25">
      <c r="A294" s="41" t="s">
        <v>226</v>
      </c>
      <c r="B294" s="28" t="s">
        <v>289</v>
      </c>
      <c r="C294" s="33">
        <v>750</v>
      </c>
      <c r="D294" s="33">
        <v>9000</v>
      </c>
      <c r="E294" s="33">
        <v>5000</v>
      </c>
      <c r="F294" s="33">
        <v>5000</v>
      </c>
      <c r="G294" s="33">
        <v>10000</v>
      </c>
    </row>
    <row r="295" spans="1:7" x14ac:dyDescent="0.25">
      <c r="A295" s="41" t="s">
        <v>227</v>
      </c>
      <c r="B295" s="28" t="s">
        <v>293</v>
      </c>
      <c r="C295" s="33">
        <v>17</v>
      </c>
      <c r="D295" s="33">
        <v>15</v>
      </c>
      <c r="E295" s="33"/>
      <c r="F295" s="33"/>
      <c r="G295" s="33"/>
    </row>
    <row r="296" spans="1:7" s="58" customFormat="1" x14ac:dyDescent="0.25">
      <c r="A296" s="51" t="s">
        <v>28</v>
      </c>
      <c r="B296" s="52" t="s">
        <v>29</v>
      </c>
      <c r="C296" s="50">
        <v>34649</v>
      </c>
      <c r="D296" s="50">
        <v>20000</v>
      </c>
      <c r="E296" s="50">
        <v>25000</v>
      </c>
      <c r="F296" s="50">
        <v>25000</v>
      </c>
      <c r="G296" s="50">
        <v>25000</v>
      </c>
    </row>
    <row r="297" spans="1:7" x14ac:dyDescent="0.25">
      <c r="A297" s="41" t="s">
        <v>36</v>
      </c>
      <c r="B297" s="28" t="s">
        <v>292</v>
      </c>
      <c r="C297" s="33"/>
      <c r="D297" s="33"/>
      <c r="E297" s="33"/>
      <c r="F297" s="33"/>
      <c r="G297" s="33"/>
    </row>
    <row r="298" spans="1:7" x14ac:dyDescent="0.25">
      <c r="A298" s="41" t="s">
        <v>226</v>
      </c>
      <c r="B298" s="28" t="s">
        <v>289</v>
      </c>
      <c r="C298" s="33">
        <v>20642</v>
      </c>
      <c r="D298" s="33">
        <v>16700</v>
      </c>
      <c r="E298" s="33">
        <v>18900</v>
      </c>
      <c r="F298" s="33">
        <v>18900</v>
      </c>
      <c r="G298" s="33">
        <v>18900</v>
      </c>
    </row>
    <row r="299" spans="1:7" x14ac:dyDescent="0.25">
      <c r="A299" s="41" t="s">
        <v>227</v>
      </c>
      <c r="B299" s="28" t="s">
        <v>293</v>
      </c>
      <c r="C299" s="33"/>
      <c r="D299" s="33"/>
      <c r="E299" s="33">
        <v>1200</v>
      </c>
      <c r="F299" s="33">
        <v>1200</v>
      </c>
      <c r="G299" s="33">
        <v>1200</v>
      </c>
    </row>
    <row r="300" spans="1:7" x14ac:dyDescent="0.25">
      <c r="A300" s="41" t="s">
        <v>228</v>
      </c>
      <c r="B300" s="28" t="s">
        <v>294</v>
      </c>
      <c r="C300" s="33"/>
      <c r="D300" s="33"/>
      <c r="E300" s="33"/>
      <c r="F300" s="33"/>
      <c r="G300" s="33"/>
    </row>
    <row r="301" spans="1:7" x14ac:dyDescent="0.25">
      <c r="A301" s="41" t="s">
        <v>230</v>
      </c>
      <c r="B301" s="28" t="s">
        <v>295</v>
      </c>
      <c r="C301" s="33">
        <v>14007</v>
      </c>
      <c r="D301" s="33">
        <v>3300</v>
      </c>
      <c r="E301" s="33">
        <v>4900</v>
      </c>
      <c r="F301" s="33">
        <v>4900</v>
      </c>
      <c r="G301" s="33">
        <v>4900</v>
      </c>
    </row>
    <row r="302" spans="1:7" s="58" customFormat="1" x14ac:dyDescent="0.25">
      <c r="A302" s="51" t="s">
        <v>30</v>
      </c>
      <c r="B302" s="52" t="s">
        <v>31</v>
      </c>
      <c r="C302" s="50"/>
      <c r="D302" s="50"/>
      <c r="E302" s="50"/>
      <c r="F302" s="50"/>
      <c r="G302" s="50"/>
    </row>
    <row r="303" spans="1:7" x14ac:dyDescent="0.25">
      <c r="A303" s="41" t="s">
        <v>36</v>
      </c>
      <c r="B303" s="28" t="s">
        <v>292</v>
      </c>
      <c r="C303" s="33"/>
      <c r="D303" s="33"/>
      <c r="E303" s="33"/>
      <c r="F303" s="33"/>
      <c r="G303" s="33"/>
    </row>
    <row r="304" spans="1:7" x14ac:dyDescent="0.25">
      <c r="A304" s="41" t="s">
        <v>226</v>
      </c>
      <c r="B304" s="28" t="s">
        <v>289</v>
      </c>
      <c r="C304" s="33"/>
      <c r="D304" s="33"/>
      <c r="E304" s="33"/>
      <c r="F304" s="33"/>
      <c r="G304" s="33"/>
    </row>
    <row r="305" spans="1:7" x14ac:dyDescent="0.25">
      <c r="A305" s="41" t="s">
        <v>227</v>
      </c>
      <c r="B305" s="28" t="s">
        <v>293</v>
      </c>
      <c r="C305" s="33"/>
      <c r="D305" s="33"/>
      <c r="E305" s="33"/>
      <c r="F305" s="33"/>
      <c r="G305" s="33"/>
    </row>
    <row r="306" spans="1:7" x14ac:dyDescent="0.25">
      <c r="A306" s="41" t="s">
        <v>235</v>
      </c>
      <c r="B306" s="28" t="s">
        <v>324</v>
      </c>
      <c r="C306" s="33"/>
      <c r="D306" s="33"/>
      <c r="E306" s="33"/>
      <c r="F306" s="33"/>
      <c r="G306" s="33"/>
    </row>
    <row r="307" spans="1:7" x14ac:dyDescent="0.25">
      <c r="A307" s="41" t="s">
        <v>233</v>
      </c>
      <c r="B307" s="28" t="s">
        <v>301</v>
      </c>
      <c r="C307" s="33"/>
      <c r="D307" s="33"/>
      <c r="E307" s="33"/>
      <c r="F307" s="33"/>
      <c r="G307" s="33"/>
    </row>
    <row r="308" spans="1:7" x14ac:dyDescent="0.25">
      <c r="A308" s="41" t="s">
        <v>228</v>
      </c>
      <c r="B308" s="28" t="s">
        <v>294</v>
      </c>
      <c r="C308" s="33"/>
      <c r="D308" s="33"/>
      <c r="E308" s="33"/>
      <c r="F308" s="33"/>
      <c r="G308" s="33"/>
    </row>
    <row r="309" spans="1:7" x14ac:dyDescent="0.25">
      <c r="A309" s="41" t="s">
        <v>231</v>
      </c>
      <c r="B309" s="28" t="s">
        <v>317</v>
      </c>
      <c r="C309" s="33"/>
      <c r="D309" s="33"/>
      <c r="E309" s="33"/>
      <c r="F309" s="33"/>
      <c r="G309" s="33"/>
    </row>
    <row r="310" spans="1:7" x14ac:dyDescent="0.25">
      <c r="A310" s="41" t="s">
        <v>229</v>
      </c>
      <c r="B310" s="28" t="s">
        <v>398</v>
      </c>
      <c r="C310" s="33"/>
      <c r="D310" s="33"/>
      <c r="E310" s="33"/>
      <c r="F310" s="33"/>
      <c r="G310" s="33"/>
    </row>
    <row r="311" spans="1:7" x14ac:dyDescent="0.25">
      <c r="A311" s="41" t="s">
        <v>230</v>
      </c>
      <c r="B311" s="28" t="s">
        <v>295</v>
      </c>
      <c r="C311" s="33"/>
      <c r="D311" s="33"/>
      <c r="E311" s="33"/>
      <c r="F311" s="33"/>
      <c r="G311" s="33"/>
    </row>
    <row r="312" spans="1:7" x14ac:dyDescent="0.25">
      <c r="A312" s="41" t="s">
        <v>232</v>
      </c>
      <c r="B312" s="28" t="s">
        <v>296</v>
      </c>
      <c r="C312" s="33"/>
      <c r="D312" s="33"/>
      <c r="E312" s="33"/>
      <c r="F312" s="33"/>
      <c r="G312" s="33"/>
    </row>
    <row r="313" spans="1:7" s="58" customFormat="1" x14ac:dyDescent="0.25">
      <c r="A313" s="51" t="s">
        <v>352</v>
      </c>
      <c r="B313" s="52" t="s">
        <v>32</v>
      </c>
      <c r="C313" s="50">
        <v>36453</v>
      </c>
      <c r="D313" s="50">
        <v>52763</v>
      </c>
      <c r="E313" s="50">
        <v>26467</v>
      </c>
      <c r="F313" s="50">
        <v>24000</v>
      </c>
      <c r="G313" s="50">
        <v>5000</v>
      </c>
    </row>
    <row r="314" spans="1:7" x14ac:dyDescent="0.25">
      <c r="A314" s="41" t="s">
        <v>36</v>
      </c>
      <c r="B314" s="28" t="s">
        <v>292</v>
      </c>
      <c r="C314" s="33">
        <v>36453</v>
      </c>
      <c r="D314" s="33">
        <v>52489</v>
      </c>
      <c r="E314" s="33">
        <v>26097</v>
      </c>
      <c r="F314" s="33">
        <v>24000</v>
      </c>
      <c r="G314" s="33">
        <v>5000</v>
      </c>
    </row>
    <row r="315" spans="1:7" x14ac:dyDescent="0.25">
      <c r="A315" s="41" t="s">
        <v>226</v>
      </c>
      <c r="B315" s="28" t="s">
        <v>289</v>
      </c>
      <c r="C315" s="33"/>
      <c r="D315" s="33">
        <v>274</v>
      </c>
      <c r="E315" s="33">
        <v>370</v>
      </c>
      <c r="F315" s="33"/>
      <c r="G315" s="33"/>
    </row>
    <row r="316" spans="1:7" x14ac:dyDescent="0.25">
      <c r="A316" s="41" t="s">
        <v>227</v>
      </c>
      <c r="B316" s="28" t="s">
        <v>293</v>
      </c>
      <c r="C316" s="33"/>
      <c r="D316" s="33"/>
      <c r="E316" s="33"/>
      <c r="F316" s="33"/>
      <c r="G316" s="33"/>
    </row>
    <row r="317" spans="1:7" x14ac:dyDescent="0.25">
      <c r="A317" s="41" t="s">
        <v>233</v>
      </c>
      <c r="B317" s="28" t="s">
        <v>301</v>
      </c>
      <c r="C317" s="33"/>
      <c r="D317" s="33"/>
      <c r="E317" s="33"/>
      <c r="F317" s="33"/>
      <c r="G317" s="33"/>
    </row>
    <row r="318" spans="1:7" x14ac:dyDescent="0.25">
      <c r="A318" s="41" t="s">
        <v>228</v>
      </c>
      <c r="B318" s="28" t="s">
        <v>294</v>
      </c>
      <c r="C318" s="33"/>
      <c r="D318" s="33"/>
      <c r="E318" s="33"/>
      <c r="F318" s="33"/>
      <c r="G318" s="33"/>
    </row>
    <row r="319" spans="1:7" x14ac:dyDescent="0.25">
      <c r="A319" s="41" t="s">
        <v>231</v>
      </c>
      <c r="B319" s="28" t="s">
        <v>317</v>
      </c>
      <c r="C319" s="33"/>
      <c r="D319" s="33"/>
      <c r="E319" s="33"/>
      <c r="F319" s="33"/>
      <c r="G319" s="33"/>
    </row>
    <row r="320" spans="1:7" x14ac:dyDescent="0.25">
      <c r="A320" s="41" t="s">
        <v>229</v>
      </c>
      <c r="B320" s="28" t="s">
        <v>398</v>
      </c>
      <c r="C320" s="33"/>
      <c r="D320" s="33"/>
      <c r="E320" s="33"/>
      <c r="F320" s="33"/>
      <c r="G320" s="33"/>
    </row>
    <row r="321" spans="1:7" x14ac:dyDescent="0.25">
      <c r="A321" s="41" t="s">
        <v>230</v>
      </c>
      <c r="B321" s="28" t="s">
        <v>295</v>
      </c>
      <c r="C321" s="33"/>
      <c r="D321" s="33"/>
      <c r="E321" s="33"/>
      <c r="F321" s="33"/>
      <c r="G321" s="33"/>
    </row>
    <row r="322" spans="1:7" x14ac:dyDescent="0.25">
      <c r="A322" s="41" t="s">
        <v>232</v>
      </c>
      <c r="B322" s="28" t="s">
        <v>296</v>
      </c>
      <c r="C322" s="33"/>
      <c r="D322" s="33"/>
      <c r="E322" s="33"/>
      <c r="F322" s="33"/>
      <c r="G322" s="33"/>
    </row>
    <row r="323" spans="1:7" s="58" customFormat="1" x14ac:dyDescent="0.25">
      <c r="A323" s="51" t="s">
        <v>580</v>
      </c>
      <c r="B323" s="52" t="s">
        <v>33</v>
      </c>
      <c r="C323" s="50"/>
      <c r="D323" s="50"/>
      <c r="E323" s="50"/>
      <c r="F323" s="50"/>
      <c r="G323" s="50"/>
    </row>
    <row r="324" spans="1:7" x14ac:dyDescent="0.25">
      <c r="A324" s="41" t="s">
        <v>36</v>
      </c>
      <c r="B324" s="28" t="s">
        <v>292</v>
      </c>
      <c r="C324" s="33"/>
      <c r="D324" s="33"/>
      <c r="E324" s="33"/>
      <c r="F324" s="33"/>
      <c r="G324" s="33"/>
    </row>
    <row r="325" spans="1:7" x14ac:dyDescent="0.25">
      <c r="A325" s="41" t="s">
        <v>226</v>
      </c>
      <c r="B325" s="28" t="s">
        <v>289</v>
      </c>
      <c r="C325" s="33"/>
      <c r="D325" s="33"/>
      <c r="E325" s="33"/>
      <c r="F325" s="33"/>
      <c r="G325" s="33"/>
    </row>
    <row r="326" spans="1:7" x14ac:dyDescent="0.25">
      <c r="A326" s="41" t="s">
        <v>227</v>
      </c>
      <c r="B326" s="28" t="s">
        <v>293</v>
      </c>
      <c r="C326" s="33"/>
      <c r="D326" s="33"/>
      <c r="E326" s="33"/>
      <c r="F326" s="33"/>
      <c r="G326" s="33"/>
    </row>
    <row r="327" spans="1:7" x14ac:dyDescent="0.25">
      <c r="A327" s="41">
        <v>37</v>
      </c>
      <c r="B327" s="28" t="s">
        <v>294</v>
      </c>
      <c r="C327" s="33"/>
      <c r="D327" s="33"/>
      <c r="E327" s="33"/>
      <c r="F327" s="33"/>
      <c r="G327" s="33"/>
    </row>
    <row r="328" spans="1:7" x14ac:dyDescent="0.25">
      <c r="A328" s="41" t="s">
        <v>229</v>
      </c>
      <c r="B328" s="28" t="s">
        <v>398</v>
      </c>
      <c r="C328" s="33"/>
      <c r="D328" s="33"/>
      <c r="E328" s="33"/>
      <c r="F328" s="33"/>
      <c r="G328" s="33"/>
    </row>
    <row r="329" spans="1:7" x14ac:dyDescent="0.25">
      <c r="A329" s="41" t="s">
        <v>230</v>
      </c>
      <c r="B329" s="28" t="s">
        <v>295</v>
      </c>
      <c r="C329" s="33"/>
      <c r="D329" s="33"/>
      <c r="E329" s="33"/>
      <c r="F329" s="33"/>
      <c r="G329" s="33"/>
    </row>
    <row r="330" spans="1:7" x14ac:dyDescent="0.25">
      <c r="A330" s="41" t="s">
        <v>232</v>
      </c>
      <c r="B330" s="28" t="s">
        <v>296</v>
      </c>
      <c r="C330" s="33"/>
      <c r="D330" s="33"/>
      <c r="E330" s="33"/>
      <c r="F330" s="33"/>
      <c r="G330" s="33"/>
    </row>
  </sheetData>
  <dataValidations count="1">
    <dataValidation type="whole" allowBlank="1" showInputMessage="1" showErrorMessage="1" errorTitle="GREŠKA" error="U ovo polje je dozvoljen unos samo brojčanih vrijednosti (bez decimala!)" sqref="D27" xr:uid="{B19F2B8D-600F-497F-8F0B-6C3B71E8E0EE}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731" activePane="bottomRight" state="frozen"/>
      <selection pane="topRight" activeCell="C1" sqref="C1"/>
      <selection pane="bottomLeft" activeCell="A3" sqref="A3"/>
      <selection pane="bottomRight" activeCell="H698" sqref="H698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271</v>
      </c>
      <c r="B1" s="7" t="s">
        <v>271</v>
      </c>
      <c r="C1" s="8" t="s">
        <v>272</v>
      </c>
      <c r="D1" s="8" t="s">
        <v>273</v>
      </c>
      <c r="E1" s="8" t="s">
        <v>274</v>
      </c>
    </row>
    <row r="2" spans="1:5" x14ac:dyDescent="0.25">
      <c r="A2" s="6" t="s">
        <v>275</v>
      </c>
      <c r="B2" s="6" t="s">
        <v>271</v>
      </c>
      <c r="C2" s="9" t="s">
        <v>276</v>
      </c>
      <c r="D2" s="9" t="s">
        <v>276</v>
      </c>
      <c r="E2" s="9" t="s">
        <v>276</v>
      </c>
    </row>
    <row r="3" spans="1:5" x14ac:dyDescent="0.25">
      <c r="A3" s="10" t="s">
        <v>277</v>
      </c>
      <c r="B3" s="10" t="s">
        <v>271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278</v>
      </c>
      <c r="B4" s="13" t="s">
        <v>279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280</v>
      </c>
      <c r="B5" s="15" t="s">
        <v>281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282</v>
      </c>
      <c r="B6" s="17" t="s">
        <v>283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284</v>
      </c>
      <c r="B7" s="19" t="s">
        <v>285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286</v>
      </c>
      <c r="B8" s="19" t="s">
        <v>287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288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289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290</v>
      </c>
      <c r="B11" s="19" t="s">
        <v>291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286</v>
      </c>
      <c r="B12" s="19" t="s">
        <v>287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288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292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289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293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294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295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296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289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297</v>
      </c>
      <c r="B22" s="19" t="s">
        <v>298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289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299</v>
      </c>
      <c r="B25" s="19" t="s">
        <v>300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286</v>
      </c>
      <c r="B26" s="19" t="s">
        <v>287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288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289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301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302</v>
      </c>
      <c r="B30" s="19" t="s">
        <v>303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286</v>
      </c>
      <c r="B31" s="19" t="s">
        <v>287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288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292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289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293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304</v>
      </c>
      <c r="B36" s="19" t="s">
        <v>305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306</v>
      </c>
      <c r="B37" s="19" t="s">
        <v>307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288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289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294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308</v>
      </c>
      <c r="B41" s="19" t="s">
        <v>309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310</v>
      </c>
      <c r="B42" s="19" t="s">
        <v>311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288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289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301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294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312</v>
      </c>
      <c r="B47" s="19" t="s">
        <v>313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314</v>
      </c>
      <c r="B48" s="19" t="s">
        <v>315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316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317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318</v>
      </c>
      <c r="B51" s="19" t="s">
        <v>319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286</v>
      </c>
      <c r="B52" s="19" t="s">
        <v>287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288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289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320</v>
      </c>
      <c r="B55" s="19" t="s">
        <v>321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286</v>
      </c>
      <c r="B56" s="19" t="s">
        <v>287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316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289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317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322</v>
      </c>
      <c r="B60" s="19" t="s">
        <v>323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286</v>
      </c>
      <c r="B61" s="19" t="s">
        <v>287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288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324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301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325</v>
      </c>
      <c r="B65" s="19" t="s">
        <v>326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286</v>
      </c>
      <c r="B66" s="19" t="s">
        <v>287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288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289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301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327</v>
      </c>
      <c r="B70" s="19" t="s">
        <v>328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310</v>
      </c>
      <c r="B71" s="19" t="s">
        <v>311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288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289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324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301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294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317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329</v>
      </c>
      <c r="B78" s="19" t="s">
        <v>330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286</v>
      </c>
      <c r="B79" s="19" t="s">
        <v>287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288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289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301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317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331</v>
      </c>
      <c r="B84" s="19" t="s">
        <v>332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286</v>
      </c>
      <c r="B85" s="19" t="s">
        <v>287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316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289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317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333</v>
      </c>
      <c r="B89" s="19" t="s">
        <v>334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297</v>
      </c>
      <c r="B90" s="19" t="s">
        <v>298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288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294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335</v>
      </c>
      <c r="B93" s="19" t="s">
        <v>336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286</v>
      </c>
      <c r="B94" s="19" t="s">
        <v>287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288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301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294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337</v>
      </c>
      <c r="B98" s="19" t="s">
        <v>338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286</v>
      </c>
      <c r="B99" s="19" t="s">
        <v>287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288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289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339</v>
      </c>
      <c r="B102" s="19" t="s">
        <v>340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286</v>
      </c>
      <c r="B103" s="19" t="s">
        <v>287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288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289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324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301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317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341</v>
      </c>
      <c r="B109" s="19" t="s">
        <v>342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286</v>
      </c>
      <c r="B110" s="19" t="s">
        <v>287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288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301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343</v>
      </c>
      <c r="B113" s="19" t="s">
        <v>344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345</v>
      </c>
      <c r="B114" s="19" t="s">
        <v>346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288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289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324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301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317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347</v>
      </c>
      <c r="B120" s="19" t="s">
        <v>348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286</v>
      </c>
      <c r="B121" s="19" t="s">
        <v>287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349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292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289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292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289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301</v>
      </c>
      <c r="C128" s="23">
        <v>8627</v>
      </c>
      <c r="D128" s="23"/>
      <c r="E128" s="23"/>
    </row>
    <row r="129" spans="1:5" hidden="1" x14ac:dyDescent="0.25">
      <c r="A129" s="18" t="s">
        <v>350</v>
      </c>
      <c r="B129" s="19" t="s">
        <v>351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286</v>
      </c>
      <c r="B130" s="19" t="s">
        <v>287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288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289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294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352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289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294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353</v>
      </c>
      <c r="B137" s="19" t="s">
        <v>354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286</v>
      </c>
      <c r="B138" s="19" t="s">
        <v>287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288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289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293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301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294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317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355</v>
      </c>
      <c r="B145" s="19" t="s">
        <v>356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357</v>
      </c>
      <c r="B146" s="19" t="s">
        <v>358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288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289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289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359</v>
      </c>
      <c r="B151" s="19" t="s">
        <v>360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286</v>
      </c>
      <c r="B152" s="19" t="s">
        <v>287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288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289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361</v>
      </c>
      <c r="B155" s="19" t="s">
        <v>362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286</v>
      </c>
      <c r="B156" s="19" t="s">
        <v>287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316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289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317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363</v>
      </c>
      <c r="B160" s="19" t="s">
        <v>364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286</v>
      </c>
      <c r="B161" s="19" t="s">
        <v>287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288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324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365</v>
      </c>
      <c r="B164" s="19" t="s">
        <v>366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286</v>
      </c>
      <c r="B165" s="19" t="s">
        <v>287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288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294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367</v>
      </c>
      <c r="B168" s="19" t="s">
        <v>368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286</v>
      </c>
      <c r="B169" s="19" t="s">
        <v>287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288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324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369</v>
      </c>
      <c r="B172" s="19" t="s">
        <v>370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286</v>
      </c>
      <c r="B173" s="19" t="s">
        <v>287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288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294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371</v>
      </c>
      <c r="B176" s="19" t="s">
        <v>372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286</v>
      </c>
      <c r="B177" s="19" t="s">
        <v>287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288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301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294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317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373</v>
      </c>
      <c r="B182" s="19" t="s">
        <v>374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286</v>
      </c>
      <c r="B183" s="19" t="s">
        <v>287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288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289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294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375</v>
      </c>
      <c r="B187" s="19" t="s">
        <v>376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286</v>
      </c>
      <c r="B188" s="19" t="s">
        <v>287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288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289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289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377</v>
      </c>
      <c r="B193" s="19" t="s">
        <v>378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286</v>
      </c>
      <c r="B194" s="19" t="s">
        <v>287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288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301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379</v>
      </c>
      <c r="B197" s="19" t="s">
        <v>380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286</v>
      </c>
      <c r="B198" s="19" t="s">
        <v>287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288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324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381</v>
      </c>
      <c r="B201" s="19" t="s">
        <v>382</v>
      </c>
      <c r="C201" s="11">
        <v>11480</v>
      </c>
      <c r="D201" s="11"/>
      <c r="E201" s="11"/>
    </row>
    <row r="202" spans="1:5" hidden="1" x14ac:dyDescent="0.25">
      <c r="A202" s="20" t="s">
        <v>286</v>
      </c>
      <c r="B202" s="19" t="s">
        <v>287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292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289</v>
      </c>
      <c r="C205" s="23">
        <v>10617</v>
      </c>
      <c r="D205" s="23"/>
      <c r="E205" s="23"/>
    </row>
    <row r="206" spans="1:5" hidden="1" x14ac:dyDescent="0.25">
      <c r="A206" s="18" t="s">
        <v>383</v>
      </c>
      <c r="B206" s="19" t="s">
        <v>384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310</v>
      </c>
      <c r="B207" s="19" t="s">
        <v>311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288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289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385</v>
      </c>
      <c r="B210" s="19" t="s">
        <v>386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286</v>
      </c>
      <c r="B211" s="19" t="s">
        <v>287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349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292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292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289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293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295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387</v>
      </c>
      <c r="B219" s="19" t="s">
        <v>388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286</v>
      </c>
      <c r="B220" s="19" t="s">
        <v>287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288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324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301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317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389</v>
      </c>
      <c r="B225" s="19" t="s">
        <v>390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286</v>
      </c>
      <c r="B226" s="19" t="s">
        <v>287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391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289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317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295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392</v>
      </c>
      <c r="B231" s="19" t="s">
        <v>393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286</v>
      </c>
      <c r="B232" s="19" t="s">
        <v>287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288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289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301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295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394</v>
      </c>
      <c r="B237" s="19" t="s">
        <v>395</v>
      </c>
      <c r="C237" s="11">
        <v>1858119</v>
      </c>
      <c r="D237" s="11"/>
      <c r="E237" s="11"/>
    </row>
    <row r="238" spans="1:5" hidden="1" x14ac:dyDescent="0.25">
      <c r="A238" s="20" t="s">
        <v>345</v>
      </c>
      <c r="B238" s="19" t="s">
        <v>346</v>
      </c>
      <c r="C238" s="11">
        <v>1858119</v>
      </c>
      <c r="D238" s="11"/>
      <c r="E238" s="11"/>
    </row>
    <row r="239" spans="1:5" hidden="1" x14ac:dyDescent="0.25">
      <c r="A239" s="21" t="s">
        <v>288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295</v>
      </c>
      <c r="C240" s="23">
        <v>1858119</v>
      </c>
      <c r="D240" s="23"/>
      <c r="E240" s="23"/>
    </row>
    <row r="241" spans="1:5" hidden="1" x14ac:dyDescent="0.25">
      <c r="A241" s="18" t="s">
        <v>396</v>
      </c>
      <c r="B241" s="19" t="s">
        <v>397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306</v>
      </c>
      <c r="B242" s="19" t="s">
        <v>307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288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289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398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295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399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357</v>
      </c>
      <c r="B248" s="19" t="s">
        <v>358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400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301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286</v>
      </c>
      <c r="B251" s="19" t="s">
        <v>287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400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301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317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401</v>
      </c>
      <c r="B255" s="19" t="s">
        <v>402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403</v>
      </c>
      <c r="B256" s="19" t="s">
        <v>404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349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292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289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301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294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398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295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405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292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289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301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294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398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295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406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286</v>
      </c>
      <c r="B272" s="19" t="s">
        <v>287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288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317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295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407</v>
      </c>
      <c r="B276" s="19" t="s">
        <v>408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301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317</v>
      </c>
      <c r="C278" s="23">
        <v>1446969</v>
      </c>
      <c r="D278" s="23"/>
      <c r="E278" s="23"/>
    </row>
    <row r="279" spans="1:5" hidden="1" x14ac:dyDescent="0.25">
      <c r="A279" s="18" t="s">
        <v>409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286</v>
      </c>
      <c r="B280" s="19" t="s">
        <v>287</v>
      </c>
      <c r="C280" s="11">
        <v>12702265</v>
      </c>
      <c r="D280" s="11"/>
      <c r="E280" s="11"/>
    </row>
    <row r="281" spans="1:5" hidden="1" x14ac:dyDescent="0.25">
      <c r="A281" s="21" t="s">
        <v>288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301</v>
      </c>
      <c r="C282" s="23">
        <v>7734</v>
      </c>
      <c r="D282" s="23"/>
      <c r="E282" s="23"/>
    </row>
    <row r="283" spans="1:5" hidden="1" x14ac:dyDescent="0.25">
      <c r="A283" s="21" t="s">
        <v>410</v>
      </c>
      <c r="B283" s="19" t="s">
        <v>408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301</v>
      </c>
      <c r="C284" s="23">
        <v>12694531</v>
      </c>
      <c r="D284" s="23"/>
      <c r="E284" s="23"/>
    </row>
    <row r="285" spans="1:5" hidden="1" x14ac:dyDescent="0.25">
      <c r="A285" s="18" t="s">
        <v>411</v>
      </c>
      <c r="B285" s="19" t="s">
        <v>412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403</v>
      </c>
      <c r="B286" s="19" t="s">
        <v>404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288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301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349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292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289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324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301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317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398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295</v>
      </c>
      <c r="C296" s="23">
        <v>498</v>
      </c>
      <c r="D296" s="23"/>
      <c r="E296" s="23"/>
    </row>
    <row r="297" spans="1:5" hidden="1" x14ac:dyDescent="0.25">
      <c r="A297" s="21" t="s">
        <v>405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292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289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324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301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317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398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295</v>
      </c>
      <c r="C304" s="23">
        <v>2820</v>
      </c>
      <c r="D304" s="23"/>
      <c r="E304" s="23"/>
    </row>
    <row r="305" spans="1:5" hidden="1" x14ac:dyDescent="0.25">
      <c r="A305" s="16" t="s">
        <v>413</v>
      </c>
      <c r="B305" s="17" t="s">
        <v>414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415</v>
      </c>
      <c r="B306" s="19" t="s">
        <v>416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417</v>
      </c>
      <c r="B307" s="19" t="s">
        <v>418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288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324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301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317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419</v>
      </c>
      <c r="B312" s="19" t="s">
        <v>420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417</v>
      </c>
      <c r="B313" s="19" t="s">
        <v>418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288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324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301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317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421</v>
      </c>
      <c r="B318" s="19" t="s">
        <v>422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417</v>
      </c>
      <c r="B319" s="19" t="s">
        <v>418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288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324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301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317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423</v>
      </c>
      <c r="B324" s="19" t="s">
        <v>424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417</v>
      </c>
      <c r="B325" s="19" t="s">
        <v>418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288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324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301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317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425</v>
      </c>
      <c r="D330" s="26" t="s">
        <v>426</v>
      </c>
      <c r="E330" s="26" t="s">
        <v>427</v>
      </c>
    </row>
    <row r="331" spans="1:5" hidden="1" x14ac:dyDescent="0.25">
      <c r="A331" s="27" t="s">
        <v>428</v>
      </c>
      <c r="B331" s="28" t="s">
        <v>429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417</v>
      </c>
      <c r="B332" s="28" t="s">
        <v>418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288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301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430</v>
      </c>
      <c r="B335" s="28" t="s">
        <v>431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417</v>
      </c>
      <c r="B336" s="28" t="s">
        <v>418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400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301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432</v>
      </c>
      <c r="B339" s="28" t="s">
        <v>433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417</v>
      </c>
      <c r="B340" s="28" t="s">
        <v>418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288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301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434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435</v>
      </c>
      <c r="B344" s="17" t="s">
        <v>436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437</v>
      </c>
      <c r="B345" s="19" t="s">
        <v>438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310</v>
      </c>
      <c r="B346" s="19" t="s">
        <v>311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288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301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439</v>
      </c>
      <c r="B349" s="19" t="s">
        <v>436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440</v>
      </c>
      <c r="B350" s="19" t="s">
        <v>441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288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324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301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317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349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301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405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301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442</v>
      </c>
      <c r="B359" s="19" t="s">
        <v>443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301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444</v>
      </c>
      <c r="B361" s="19" t="s">
        <v>445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310</v>
      </c>
      <c r="B362" s="19" t="s">
        <v>311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288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289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301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446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440</v>
      </c>
      <c r="B367" s="19" t="s">
        <v>441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288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301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317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447</v>
      </c>
      <c r="B371" s="19" t="s">
        <v>448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310</v>
      </c>
      <c r="B372" s="19" t="s">
        <v>311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288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289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301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295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289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449</v>
      </c>
      <c r="B379" s="19" t="s">
        <v>450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310</v>
      </c>
      <c r="B380" s="19" t="s">
        <v>311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288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301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349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301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405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301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451</v>
      </c>
      <c r="B387" s="19" t="s">
        <v>452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310</v>
      </c>
      <c r="B388" s="19" t="s">
        <v>311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288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301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317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453</v>
      </c>
      <c r="B392" s="19" t="s">
        <v>454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310</v>
      </c>
      <c r="B393" s="19" t="s">
        <v>311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288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289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295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455</v>
      </c>
      <c r="B397" s="19" t="s">
        <v>456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310</v>
      </c>
      <c r="B398" s="19" t="s">
        <v>311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288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289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295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457</v>
      </c>
      <c r="B402" s="19" t="s">
        <v>458</v>
      </c>
      <c r="C402" s="11">
        <v>840883</v>
      </c>
      <c r="D402" s="11">
        <v>840883</v>
      </c>
      <c r="E402" s="11"/>
    </row>
    <row r="403" spans="1:5" hidden="1" x14ac:dyDescent="0.25">
      <c r="A403" s="20" t="s">
        <v>310</v>
      </c>
      <c r="B403" s="19" t="s">
        <v>311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288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301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459</v>
      </c>
      <c r="B406" s="19" t="s">
        <v>460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310</v>
      </c>
      <c r="B407" s="19" t="s">
        <v>311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400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301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461</v>
      </c>
      <c r="B410" s="17" t="s">
        <v>462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463</v>
      </c>
      <c r="B411" s="19" t="s">
        <v>462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440</v>
      </c>
      <c r="B412" s="19" t="s">
        <v>441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288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301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317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349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301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317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405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301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317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442</v>
      </c>
      <c r="B422" s="19" t="s">
        <v>443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301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464</v>
      </c>
      <c r="B424" s="19" t="s">
        <v>465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345</v>
      </c>
      <c r="B425" s="19" t="s">
        <v>346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288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324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301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317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466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440</v>
      </c>
      <c r="B431" s="19" t="s">
        <v>441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288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301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467</v>
      </c>
      <c r="B434" s="19" t="s">
        <v>468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345</v>
      </c>
      <c r="B435" s="19" t="s">
        <v>346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288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289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294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289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469</v>
      </c>
      <c r="B441" s="19" t="s">
        <v>470</v>
      </c>
      <c r="C441" s="11">
        <v>36490574</v>
      </c>
      <c r="D441" s="11"/>
      <c r="E441" s="11"/>
    </row>
    <row r="442" spans="1:5" hidden="1" x14ac:dyDescent="0.25">
      <c r="A442" s="20" t="s">
        <v>345</v>
      </c>
      <c r="B442" s="19" t="s">
        <v>346</v>
      </c>
      <c r="C442" s="11">
        <v>36490574</v>
      </c>
      <c r="D442" s="11"/>
      <c r="E442" s="11"/>
    </row>
    <row r="443" spans="1:5" hidden="1" x14ac:dyDescent="0.25">
      <c r="A443" s="21" t="s">
        <v>288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301</v>
      </c>
      <c r="C444" s="23">
        <v>36490574</v>
      </c>
      <c r="D444" s="23"/>
      <c r="E444" s="23"/>
    </row>
    <row r="445" spans="1:5" hidden="1" x14ac:dyDescent="0.25">
      <c r="A445" s="18" t="s">
        <v>471</v>
      </c>
      <c r="B445" s="19" t="s">
        <v>472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345</v>
      </c>
      <c r="B446" s="19" t="s">
        <v>346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288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289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294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289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473</v>
      </c>
      <c r="B452" s="19" t="s">
        <v>474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345</v>
      </c>
      <c r="B453" s="19" t="s">
        <v>346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288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289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475</v>
      </c>
      <c r="B456" s="19" t="s">
        <v>476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345</v>
      </c>
      <c r="B457" s="19" t="s">
        <v>346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288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301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477</v>
      </c>
      <c r="B460" s="19" t="s">
        <v>478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345</v>
      </c>
      <c r="B461" s="19" t="s">
        <v>346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400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301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479</v>
      </c>
      <c r="B464" s="19" t="s">
        <v>480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345</v>
      </c>
      <c r="B465" s="19" t="s">
        <v>346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288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289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295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296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481</v>
      </c>
      <c r="B470" s="17" t="s">
        <v>482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483</v>
      </c>
      <c r="B471" s="19" t="s">
        <v>484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485</v>
      </c>
      <c r="B472" s="19" t="s">
        <v>486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288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317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487</v>
      </c>
      <c r="B475" s="19" t="s">
        <v>488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485</v>
      </c>
      <c r="B476" s="19" t="s">
        <v>486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288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317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489</v>
      </c>
      <c r="B479" s="19" t="s">
        <v>490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485</v>
      </c>
      <c r="B480" s="19" t="s">
        <v>486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288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317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491</v>
      </c>
      <c r="B483" s="19" t="s">
        <v>492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485</v>
      </c>
      <c r="B484" s="19" t="s">
        <v>486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288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317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493</v>
      </c>
      <c r="B487" s="19" t="s">
        <v>494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485</v>
      </c>
      <c r="B488" s="19" t="s">
        <v>486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288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317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495</v>
      </c>
      <c r="B491" s="19" t="s">
        <v>496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485</v>
      </c>
      <c r="B492" s="19" t="s">
        <v>486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288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317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497</v>
      </c>
      <c r="B495" s="19" t="s">
        <v>498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485</v>
      </c>
      <c r="B496" s="19" t="s">
        <v>486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288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317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499</v>
      </c>
      <c r="B499" s="19" t="s">
        <v>500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485</v>
      </c>
      <c r="B500" s="19" t="s">
        <v>486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288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317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501</v>
      </c>
      <c r="B503" s="19" t="s">
        <v>502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485</v>
      </c>
      <c r="B504" s="19" t="s">
        <v>486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288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324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317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503</v>
      </c>
      <c r="B508" s="19" t="s">
        <v>504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306</v>
      </c>
      <c r="B509" s="19" t="s">
        <v>307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288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294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505</v>
      </c>
      <c r="B512" s="19" t="s">
        <v>506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485</v>
      </c>
      <c r="B513" s="19" t="s">
        <v>486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288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289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324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301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294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507</v>
      </c>
      <c r="B519" s="19" t="s">
        <v>508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306</v>
      </c>
      <c r="B520" s="19" t="s">
        <v>307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288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317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509</v>
      </c>
      <c r="B523" s="19" t="s">
        <v>510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286</v>
      </c>
      <c r="B524" s="19" t="s">
        <v>287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288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301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511</v>
      </c>
      <c r="B527" s="19" t="s">
        <v>512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306</v>
      </c>
      <c r="B528" s="19" t="s">
        <v>307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288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289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513</v>
      </c>
      <c r="B531" s="19" t="s">
        <v>514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306</v>
      </c>
      <c r="B532" s="19" t="s">
        <v>307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288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317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515</v>
      </c>
      <c r="B535" s="19" t="s">
        <v>516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306</v>
      </c>
      <c r="B536" s="19" t="s">
        <v>307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288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294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517</v>
      </c>
      <c r="B539" s="19" t="s">
        <v>518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306</v>
      </c>
      <c r="B540" s="19" t="s">
        <v>307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288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294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519</v>
      </c>
      <c r="B543" s="19" t="s">
        <v>520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306</v>
      </c>
      <c r="B544" s="19" t="s">
        <v>307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288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317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521</v>
      </c>
      <c r="B547" s="19" t="s">
        <v>522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306</v>
      </c>
      <c r="B548" s="19" t="s">
        <v>307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288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289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523</v>
      </c>
      <c r="B551" s="17" t="s">
        <v>524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525</v>
      </c>
      <c r="B552" s="19" t="s">
        <v>526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357</v>
      </c>
      <c r="B553" s="19" t="s">
        <v>358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288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289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527</v>
      </c>
      <c r="B556" s="19" t="s">
        <v>528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357</v>
      </c>
      <c r="B557" s="19" t="s">
        <v>358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288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289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529</v>
      </c>
      <c r="B560" s="19" t="s">
        <v>530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306</v>
      </c>
      <c r="B561" s="19" t="s">
        <v>307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288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289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294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531</v>
      </c>
      <c r="B565" s="19" t="s">
        <v>532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357</v>
      </c>
      <c r="B566" s="19" t="s">
        <v>358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288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289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533</v>
      </c>
      <c r="B569" s="19" t="s">
        <v>534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357</v>
      </c>
      <c r="B570" s="19" t="s">
        <v>358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288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289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324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317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535</v>
      </c>
      <c r="B575" s="19" t="s">
        <v>536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357</v>
      </c>
      <c r="B576" s="19" t="s">
        <v>358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288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289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317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537</v>
      </c>
      <c r="B580" s="19" t="s">
        <v>538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357</v>
      </c>
      <c r="B581" s="19" t="s">
        <v>358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288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324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317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539</v>
      </c>
      <c r="B585" s="19" t="s">
        <v>540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357</v>
      </c>
      <c r="B586" s="19" t="s">
        <v>358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288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317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541</v>
      </c>
      <c r="B589" s="19" t="s">
        <v>542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357</v>
      </c>
      <c r="B590" s="19" t="s">
        <v>358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288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289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543</v>
      </c>
      <c r="B593" s="19" t="s">
        <v>544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357</v>
      </c>
      <c r="B594" s="19" t="s">
        <v>358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288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289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289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545</v>
      </c>
      <c r="B599" s="19" t="s">
        <v>546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357</v>
      </c>
      <c r="B600" s="19" t="s">
        <v>358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288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289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324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317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547</v>
      </c>
      <c r="B605" s="19" t="s">
        <v>548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357</v>
      </c>
      <c r="B606" s="19" t="s">
        <v>358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288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317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549</v>
      </c>
      <c r="B609" s="19" t="s">
        <v>550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357</v>
      </c>
      <c r="B610" s="19" t="s">
        <v>358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288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289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301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551</v>
      </c>
      <c r="B614" s="19" t="s">
        <v>552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357</v>
      </c>
      <c r="B615" s="19" t="s">
        <v>358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289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301</v>
      </c>
      <c r="C618" s="23">
        <v>33181</v>
      </c>
      <c r="D618" s="23">
        <v>33181</v>
      </c>
      <c r="E618" s="23"/>
    </row>
    <row r="619" spans="1:5" hidden="1" x14ac:dyDescent="0.25">
      <c r="A619" s="18" t="s">
        <v>553</v>
      </c>
      <c r="B619" s="19" t="s">
        <v>554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357</v>
      </c>
      <c r="B620" s="19" t="s">
        <v>358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288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317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555</v>
      </c>
      <c r="B623" s="19" t="s">
        <v>556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357</v>
      </c>
      <c r="B624" s="19" t="s">
        <v>358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288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324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317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557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357</v>
      </c>
      <c r="B629" s="19" t="s">
        <v>358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288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289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293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301</v>
      </c>
      <c r="C633" s="23">
        <v>2654456</v>
      </c>
      <c r="D633" s="23"/>
      <c r="E633" s="23"/>
    </row>
    <row r="634" spans="1:5" hidden="1" x14ac:dyDescent="0.25">
      <c r="A634" s="21" t="s">
        <v>349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292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289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301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295</v>
      </c>
      <c r="C638" s="23">
        <v>6733</v>
      </c>
      <c r="D638" s="23"/>
      <c r="E638" s="23"/>
    </row>
    <row r="639" spans="1:5" hidden="1" x14ac:dyDescent="0.25">
      <c r="A639" s="21" t="s">
        <v>442</v>
      </c>
      <c r="B639" s="19" t="s">
        <v>443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292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289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324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301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295</v>
      </c>
      <c r="C644" s="23">
        <v>38156</v>
      </c>
      <c r="D644" s="23"/>
      <c r="E644" s="23"/>
    </row>
    <row r="645" spans="1:5" hidden="1" x14ac:dyDescent="0.25">
      <c r="A645" s="18" t="s">
        <v>558</v>
      </c>
      <c r="B645" s="19" t="s">
        <v>559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357</v>
      </c>
      <c r="B646" s="19" t="s">
        <v>358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400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292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289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295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560</v>
      </c>
      <c r="B651" s="19" t="s">
        <v>561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357</v>
      </c>
      <c r="B652" s="19" t="s">
        <v>358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288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295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562</v>
      </c>
      <c r="B655" s="19" t="s">
        <v>563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357</v>
      </c>
      <c r="B656" s="19" t="s">
        <v>358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349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292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289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295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442</v>
      </c>
      <c r="B661" s="19" t="s">
        <v>443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292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289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295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564</v>
      </c>
      <c r="B665" s="19" t="s">
        <v>565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357</v>
      </c>
      <c r="B666" s="19" t="s">
        <v>358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400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292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289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294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295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566</v>
      </c>
      <c r="B672" s="19" t="s">
        <v>567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357</v>
      </c>
      <c r="B673" s="19" t="s">
        <v>358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400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289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295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568</v>
      </c>
      <c r="B677" s="17" t="s">
        <v>569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570</v>
      </c>
      <c r="B678" s="19" t="s">
        <v>571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297</v>
      </c>
      <c r="B679" s="19" t="s">
        <v>298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288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289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398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295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572</v>
      </c>
      <c r="B684" s="19" t="s">
        <v>573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357</v>
      </c>
      <c r="B685" s="19" t="s">
        <v>358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288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301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574</v>
      </c>
      <c r="B688" s="19" t="s">
        <v>575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297</v>
      </c>
      <c r="B689" s="19" t="s">
        <v>298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288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398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576</v>
      </c>
      <c r="B692" s="15" t="s">
        <v>577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481</v>
      </c>
      <c r="B693" s="17" t="s">
        <v>482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306</v>
      </c>
      <c r="B695" s="19" t="s">
        <v>307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288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292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289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317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306</v>
      </c>
      <c r="B701" s="19" t="s">
        <v>307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288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292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289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317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306</v>
      </c>
      <c r="B707" s="19" t="s">
        <v>307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288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292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289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317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306</v>
      </c>
      <c r="B713" s="19" t="s">
        <v>307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288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292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289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317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306</v>
      </c>
      <c r="B719" s="19" t="s">
        <v>307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288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289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306</v>
      </c>
      <c r="B723" s="19" t="s">
        <v>307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288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292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289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317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349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296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306</v>
      </c>
      <c r="B731" s="19" t="s">
        <v>307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288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292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289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317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306</v>
      </c>
      <c r="B737" s="19" t="s">
        <v>307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288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292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289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317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306</v>
      </c>
      <c r="B743" s="19" t="s">
        <v>307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288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292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289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317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349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296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306</v>
      </c>
      <c r="B751" s="19" t="s">
        <v>307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288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289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306</v>
      </c>
      <c r="B755" s="19" t="s">
        <v>307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288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292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578</v>
      </c>
      <c r="B758" s="19" t="s">
        <v>579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306</v>
      </c>
      <c r="B759" s="19" t="s">
        <v>307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288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294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306</v>
      </c>
      <c r="B763" s="19" t="s">
        <v>307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288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292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289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293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294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317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398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295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296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306</v>
      </c>
      <c r="B774" s="19" t="s">
        <v>307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292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289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292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289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295</v>
      </c>
      <c r="C781" s="23">
        <v>11293</v>
      </c>
      <c r="D781" s="23">
        <v>7666</v>
      </c>
      <c r="E781" s="23"/>
    </row>
    <row r="782" spans="1:5" x14ac:dyDescent="0.25">
      <c r="A782" s="21" t="s">
        <v>352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292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289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301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294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317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295</v>
      </c>
      <c r="C788" s="23">
        <v>164204</v>
      </c>
      <c r="D788" s="23"/>
      <c r="E788" s="23"/>
    </row>
    <row r="789" spans="1:5" x14ac:dyDescent="0.25">
      <c r="A789" s="21" t="s">
        <v>580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292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289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295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306</v>
      </c>
      <c r="B794" s="19" t="s">
        <v>307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292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289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293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324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301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295</v>
      </c>
      <c r="C801" s="23">
        <v>134869</v>
      </c>
      <c r="D801" s="23">
        <v>31541</v>
      </c>
      <c r="E801" s="23"/>
    </row>
    <row r="802" spans="1:5" x14ac:dyDescent="0.25">
      <c r="A802" s="21" t="s">
        <v>352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292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289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293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324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301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294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317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295</v>
      </c>
      <c r="C810" s="23">
        <v>129811</v>
      </c>
      <c r="D810" s="23">
        <v>3817</v>
      </c>
      <c r="E810" s="23"/>
    </row>
    <row r="811" spans="1:5" x14ac:dyDescent="0.25">
      <c r="A811" s="21" t="s">
        <v>580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292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289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295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306</v>
      </c>
      <c r="B816" s="19" t="s">
        <v>307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292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289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301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295</v>
      </c>
      <c r="C821" s="23">
        <v>109000</v>
      </c>
      <c r="D821" s="23"/>
      <c r="E821" s="23"/>
    </row>
    <row r="822" spans="1:5" x14ac:dyDescent="0.25">
      <c r="A822" s="21" t="s">
        <v>352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292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289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301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294</v>
      </c>
      <c r="C826" s="23">
        <v>143900</v>
      </c>
      <c r="D826" s="23">
        <v>26800</v>
      </c>
      <c r="E826" s="23"/>
    </row>
    <row r="827" spans="1:5" x14ac:dyDescent="0.25">
      <c r="A827" s="21" t="s">
        <v>580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292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289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306</v>
      </c>
      <c r="B831" s="19" t="s">
        <v>307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292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289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295</v>
      </c>
      <c r="C835" s="23">
        <v>4599</v>
      </c>
      <c r="D835" s="23"/>
      <c r="E835" s="23"/>
    </row>
    <row r="836" spans="1:5" x14ac:dyDescent="0.25">
      <c r="A836" s="21" t="s">
        <v>352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292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289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301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294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317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295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580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292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289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306</v>
      </c>
      <c r="B847" s="19" t="s">
        <v>307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292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289</v>
      </c>
      <c r="C850" s="23">
        <v>142106</v>
      </c>
      <c r="D850" s="23">
        <v>4069</v>
      </c>
      <c r="E850" s="23"/>
    </row>
    <row r="851" spans="1:5" x14ac:dyDescent="0.25">
      <c r="A851" s="21" t="s">
        <v>352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292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289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306</v>
      </c>
      <c r="B855" s="19" t="s">
        <v>307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292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289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301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294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295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352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292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289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294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580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292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306</v>
      </c>
      <c r="B869" s="19" t="s">
        <v>307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292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289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292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289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293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301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398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295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352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292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289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293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301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294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295</v>
      </c>
      <c r="C886" s="23">
        <v>266486</v>
      </c>
      <c r="D886" s="23">
        <v>81453</v>
      </c>
      <c r="E886" s="23"/>
    </row>
    <row r="887" spans="1:5" x14ac:dyDescent="0.25">
      <c r="A887" s="21" t="s">
        <v>580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292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289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293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295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306</v>
      </c>
      <c r="B893" s="19" t="s">
        <v>307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292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289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293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301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294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398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295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296</v>
      </c>
      <c r="C902" s="23">
        <v>2700</v>
      </c>
      <c r="D902" s="23"/>
      <c r="E902" s="23"/>
    </row>
    <row r="903" spans="1:5" x14ac:dyDescent="0.25">
      <c r="A903" s="21" t="s">
        <v>352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292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289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293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324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301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294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317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398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295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296</v>
      </c>
      <c r="C913" s="23">
        <v>124317</v>
      </c>
      <c r="D913" s="23">
        <v>8848</v>
      </c>
      <c r="E913" s="23"/>
    </row>
    <row r="914" spans="1:5" x14ac:dyDescent="0.25">
      <c r="A914" s="21" t="s">
        <v>580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292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289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293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295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306</v>
      </c>
      <c r="B920" s="19" t="s">
        <v>307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288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292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289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485</v>
      </c>
      <c r="B924" s="19" t="s">
        <v>486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288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317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306</v>
      </c>
      <c r="B928" s="19" t="s">
        <v>307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292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289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289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352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292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289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580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292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289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306</v>
      </c>
      <c r="B941" s="19" t="s">
        <v>307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292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289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293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294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317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398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295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296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581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582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292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289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293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294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317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398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295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296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582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292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289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352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292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289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293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301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294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398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295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296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580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292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289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293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294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317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398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295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296</v>
      </c>
      <c r="C983" s="23">
        <v>268</v>
      </c>
      <c r="D983" s="23"/>
      <c r="E983" s="23"/>
    </row>
    <row r="984" spans="1:5" x14ac:dyDescent="0.25">
      <c r="A984" s="21" t="s">
        <v>583</v>
      </c>
      <c r="B984" s="19" t="s">
        <v>584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289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295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296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306</v>
      </c>
      <c r="B989" s="19" t="s">
        <v>307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292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289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293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301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294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317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398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295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296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292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289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293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301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294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317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398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295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296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289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352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292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289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293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294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317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295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296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582</v>
      </c>
      <c r="C1020" s="23">
        <v>88482</v>
      </c>
      <c r="D1020" s="23">
        <v>88482</v>
      </c>
      <c r="E1020" s="23"/>
    </row>
    <row r="1021" spans="1:5" x14ac:dyDescent="0.25">
      <c r="A1021" s="21" t="s">
        <v>580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292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289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294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295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583</v>
      </c>
      <c r="B1026" s="19" t="s">
        <v>584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289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295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306</v>
      </c>
      <c r="B1030" s="19" t="s">
        <v>307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292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289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293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317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398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295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296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582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292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289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293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294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317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398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295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296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352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292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289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293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294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295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580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292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289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295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583</v>
      </c>
      <c r="B1059" s="19" t="s">
        <v>584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295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306</v>
      </c>
      <c r="B1062" s="19" t="s">
        <v>307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292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289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293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294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317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398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295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296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292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289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293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301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294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317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398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295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296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352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292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289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293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301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294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398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295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585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296</v>
      </c>
      <c r="C1091" s="23">
        <v>3981</v>
      </c>
      <c r="D1091" s="23"/>
      <c r="E1091" s="23"/>
    </row>
    <row r="1092" spans="1:5" x14ac:dyDescent="0.25">
      <c r="A1092" s="21" t="s">
        <v>580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292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289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293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295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583</v>
      </c>
      <c r="B1097" s="19" t="s">
        <v>584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289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295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296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306</v>
      </c>
      <c r="B1102" s="19" t="s">
        <v>307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292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289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293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294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317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295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292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289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293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294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398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295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352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292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289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294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317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295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580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289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294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583</v>
      </c>
      <c r="B1126" s="19" t="s">
        <v>584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289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306</v>
      </c>
      <c r="B1129" s="19" t="s">
        <v>307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292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289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293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292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289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294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352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292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289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306</v>
      </c>
      <c r="B1142" s="19" t="s">
        <v>307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292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289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293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294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317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295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582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292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289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293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294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317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398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295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296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289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293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398</v>
      </c>
      <c r="C1163" s="23">
        <v>35000</v>
      </c>
      <c r="D1163" s="23"/>
      <c r="E1163" s="23"/>
    </row>
    <row r="1164" spans="1:5" x14ac:dyDescent="0.25">
      <c r="A1164" s="21" t="s">
        <v>352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292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289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293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295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580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292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289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293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295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583</v>
      </c>
      <c r="B1174" s="19" t="s">
        <v>584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289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306</v>
      </c>
      <c r="B1177" s="19" t="s">
        <v>307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292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289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293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294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295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296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292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289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293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294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317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295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296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352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292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289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294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398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295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580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292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289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293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295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583</v>
      </c>
      <c r="B1204" s="19" t="s">
        <v>584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289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306</v>
      </c>
      <c r="B1207" s="19" t="s">
        <v>307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289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292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289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293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294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398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295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352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292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289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294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295</v>
      </c>
      <c r="C1221" s="23">
        <v>20572</v>
      </c>
      <c r="D1221" s="23">
        <v>5840</v>
      </c>
      <c r="E1221" s="23"/>
    </row>
    <row r="1222" spans="1:5" x14ac:dyDescent="0.25">
      <c r="A1222" s="21" t="s">
        <v>580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295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583</v>
      </c>
      <c r="B1224" s="19" t="s">
        <v>584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295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306</v>
      </c>
      <c r="B1227" s="19" t="s">
        <v>307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288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289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306</v>
      </c>
      <c r="B1231" s="19" t="s">
        <v>307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288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292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289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317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306</v>
      </c>
      <c r="B1237" s="19" t="s">
        <v>307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292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289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293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295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292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289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293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294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317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398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295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296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352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294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295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306</v>
      </c>
      <c r="B1256" s="19" t="s">
        <v>307</v>
      </c>
      <c r="C1256" s="11">
        <v>175177</v>
      </c>
      <c r="D1256" s="11">
        <v>10564</v>
      </c>
      <c r="E1256" s="11"/>
    </row>
    <row r="1257" spans="1:5" x14ac:dyDescent="0.25">
      <c r="A1257" s="21" t="s">
        <v>352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289</v>
      </c>
      <c r="C1258" s="23">
        <v>42143</v>
      </c>
      <c r="D1258" s="23">
        <v>10564</v>
      </c>
      <c r="E1258" s="23"/>
    </row>
    <row r="1259" spans="1:5" x14ac:dyDescent="0.25">
      <c r="A1259" s="21" t="s">
        <v>580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292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289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306</v>
      </c>
      <c r="B1263" s="19" t="s">
        <v>307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288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289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295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306</v>
      </c>
      <c r="B1268" s="19" t="s">
        <v>307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288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289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295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306</v>
      </c>
      <c r="B1273" s="19" t="s">
        <v>307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288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289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295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296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306</v>
      </c>
      <c r="B1279" s="19" t="s">
        <v>307</v>
      </c>
      <c r="C1279" s="11">
        <v>31740744</v>
      </c>
      <c r="D1279" s="11">
        <v>4235128</v>
      </c>
      <c r="E1279" s="11"/>
    </row>
    <row r="1280" spans="1:5" x14ac:dyDescent="0.25">
      <c r="A1280" s="21" t="s">
        <v>349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292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289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324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301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295</v>
      </c>
      <c r="C1285" s="23">
        <v>1873199</v>
      </c>
      <c r="D1285" s="23">
        <v>22931</v>
      </c>
      <c r="E1285" s="23"/>
    </row>
    <row r="1286" spans="1:5" x14ac:dyDescent="0.25">
      <c r="A1286" s="21" t="s">
        <v>442</v>
      </c>
      <c r="B1286" s="19" t="s">
        <v>443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292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289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324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301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295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306</v>
      </c>
      <c r="B1293" s="19" t="s">
        <v>307</v>
      </c>
      <c r="C1293" s="11">
        <v>2654456</v>
      </c>
      <c r="D1293" s="11"/>
      <c r="E1293" s="11"/>
    </row>
    <row r="1294" spans="1:5" x14ac:dyDescent="0.25">
      <c r="A1294" s="21" t="s">
        <v>349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292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289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295</v>
      </c>
      <c r="C1297" s="23">
        <v>39817</v>
      </c>
      <c r="D1297" s="23"/>
      <c r="E1297" s="23"/>
    </row>
    <row r="1298" spans="1:5" x14ac:dyDescent="0.25">
      <c r="A1298" s="21" t="s">
        <v>405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292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289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295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306</v>
      </c>
      <c r="B1303" s="19" t="s">
        <v>307</v>
      </c>
      <c r="C1303" s="11">
        <v>46592997</v>
      </c>
      <c r="D1303" s="11"/>
      <c r="E1303" s="11"/>
    </row>
    <row r="1304" spans="1:5" x14ac:dyDescent="0.25">
      <c r="A1304" s="21" t="s">
        <v>407</v>
      </c>
      <c r="B1304" s="19" t="s">
        <v>408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289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301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295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306</v>
      </c>
      <c r="B1309" s="19" t="s">
        <v>307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400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289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295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586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306</v>
      </c>
      <c r="B1314" s="19" t="s">
        <v>307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400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289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295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587</v>
      </c>
      <c r="B1318" s="19" t="s">
        <v>402</v>
      </c>
      <c r="C1318" s="11"/>
      <c r="D1318" s="11"/>
      <c r="E1318" s="11">
        <v>8001200</v>
      </c>
    </row>
    <row r="1319" spans="1:5" x14ac:dyDescent="0.25">
      <c r="A1319" s="20" t="s">
        <v>306</v>
      </c>
      <c r="B1319" s="19" t="s">
        <v>307</v>
      </c>
      <c r="C1319" s="11"/>
      <c r="D1319" s="11"/>
      <c r="E1319" s="11">
        <v>8001200</v>
      </c>
    </row>
    <row r="1320" spans="1:5" x14ac:dyDescent="0.25">
      <c r="A1320" s="21" t="s">
        <v>349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292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289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295</v>
      </c>
      <c r="C1323" s="23"/>
      <c r="D1323" s="23"/>
      <c r="E1323" s="23">
        <v>120000</v>
      </c>
    </row>
    <row r="1324" spans="1:5" x14ac:dyDescent="0.25">
      <c r="A1324" s="21" t="s">
        <v>405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292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289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295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306</v>
      </c>
      <c r="B1329" s="19" t="s">
        <v>307</v>
      </c>
      <c r="C1329" s="11">
        <v>10981911</v>
      </c>
      <c r="D1329" s="11"/>
      <c r="E1329" s="11"/>
    </row>
    <row r="1330" spans="1:5" x14ac:dyDescent="0.25">
      <c r="A1330" s="21" t="s">
        <v>410</v>
      </c>
      <c r="B1330" s="19" t="s">
        <v>408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289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295</v>
      </c>
      <c r="C1332" s="23">
        <v>10081009</v>
      </c>
      <c r="D1332" s="23"/>
      <c r="E1332" s="23"/>
    </row>
    <row r="1333" spans="1:5" x14ac:dyDescent="0.25">
      <c r="A1333" s="16" t="s">
        <v>523</v>
      </c>
      <c r="B1333" s="17" t="s">
        <v>524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306</v>
      </c>
      <c r="B1335" s="19" t="s">
        <v>307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288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289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293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398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295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588</v>
      </c>
      <c r="B1341" s="15" t="s">
        <v>589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523</v>
      </c>
      <c r="B1342" s="17" t="s">
        <v>524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357</v>
      </c>
      <c r="B1344" s="19" t="s">
        <v>358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288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292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289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357</v>
      </c>
      <c r="B1349" s="19" t="s">
        <v>358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288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292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289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590</v>
      </c>
      <c r="B1353" s="19" t="s">
        <v>591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357</v>
      </c>
      <c r="B1354" s="19" t="s">
        <v>358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288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294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357</v>
      </c>
      <c r="B1358" s="19" t="s">
        <v>358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288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289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295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357</v>
      </c>
      <c r="B1363" s="19" t="s">
        <v>358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288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292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357</v>
      </c>
      <c r="B1367" s="19" t="s">
        <v>358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292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289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293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301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294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398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295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352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292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289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294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398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295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580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292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289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295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357</v>
      </c>
      <c r="B1387" s="19" t="s">
        <v>358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292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289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293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294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317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398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295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296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582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289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293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295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292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289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293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295</v>
      </c>
      <c r="C1406" s="23">
        <v>12015</v>
      </c>
      <c r="D1406" s="23">
        <v>2000</v>
      </c>
      <c r="E1406" s="23"/>
    </row>
    <row r="1407" spans="1:5" x14ac:dyDescent="0.25">
      <c r="A1407" s="21" t="s">
        <v>352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292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289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293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301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294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398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295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580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292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289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293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294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398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295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583</v>
      </c>
      <c r="B1422" s="19" t="s">
        <v>584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289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295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357</v>
      </c>
      <c r="B1426" s="19" t="s">
        <v>358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288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289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293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294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295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296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357</v>
      </c>
      <c r="B1434" s="19" t="s">
        <v>358</v>
      </c>
      <c r="C1434" s="11">
        <v>39669099</v>
      </c>
      <c r="D1434" s="11">
        <v>4118663</v>
      </c>
      <c r="E1434" s="11"/>
    </row>
    <row r="1435" spans="1:5" x14ac:dyDescent="0.25">
      <c r="A1435" s="21" t="s">
        <v>349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292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289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301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295</v>
      </c>
      <c r="C1439" s="23">
        <v>4466727</v>
      </c>
      <c r="D1439" s="23">
        <v>499208</v>
      </c>
      <c r="E1439" s="23"/>
    </row>
    <row r="1440" spans="1:5" x14ac:dyDescent="0.25">
      <c r="A1440" s="21" t="s">
        <v>442</v>
      </c>
      <c r="B1440" s="19" t="s">
        <v>443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292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289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324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301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295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357</v>
      </c>
      <c r="B1447" s="19" t="s">
        <v>358</v>
      </c>
      <c r="C1447" s="11">
        <v>340838</v>
      </c>
      <c r="D1447" s="11">
        <v>56177</v>
      </c>
      <c r="E1447" s="11"/>
    </row>
    <row r="1448" spans="1:5" x14ac:dyDescent="0.25">
      <c r="A1448" s="21" t="s">
        <v>288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289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295</v>
      </c>
      <c r="C1450" s="23">
        <v>13272</v>
      </c>
      <c r="D1450" s="23">
        <v>13272</v>
      </c>
      <c r="E1450" s="23"/>
    </row>
    <row r="1451" spans="1:5" x14ac:dyDescent="0.25">
      <c r="A1451" s="21" t="s">
        <v>407</v>
      </c>
      <c r="B1451" s="19" t="s">
        <v>408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289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295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357</v>
      </c>
      <c r="B1455" s="19" t="s">
        <v>358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400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289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295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357</v>
      </c>
      <c r="B1460" s="19" t="s">
        <v>358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400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292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289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357</v>
      </c>
      <c r="B1465" s="19" t="s">
        <v>358</v>
      </c>
      <c r="C1465" s="11">
        <v>226860</v>
      </c>
      <c r="D1465" s="11"/>
      <c r="E1465" s="11"/>
    </row>
    <row r="1466" spans="1:5" x14ac:dyDescent="0.25">
      <c r="A1466" s="21" t="s">
        <v>288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289</v>
      </c>
      <c r="C1467" s="23">
        <v>2658</v>
      </c>
      <c r="D1467" s="23"/>
      <c r="E1467" s="23"/>
    </row>
    <row r="1468" spans="1:5" x14ac:dyDescent="0.25">
      <c r="A1468" s="21" t="s">
        <v>410</v>
      </c>
      <c r="B1468" s="19" t="s">
        <v>408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289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295</v>
      </c>
      <c r="C1470" s="23">
        <v>210523</v>
      </c>
      <c r="D1470" s="23"/>
      <c r="E1470" s="23"/>
    </row>
    <row r="1471" spans="1:5" x14ac:dyDescent="0.25">
      <c r="A1471" s="14" t="s">
        <v>592</v>
      </c>
      <c r="B1471" s="15" t="s">
        <v>593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523</v>
      </c>
      <c r="B1472" s="17" t="s">
        <v>524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594</v>
      </c>
      <c r="B1473" s="19" t="s">
        <v>595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357</v>
      </c>
      <c r="B1474" s="19" t="s">
        <v>358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288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292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289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293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295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289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295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289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293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292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289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352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289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596</v>
      </c>
      <c r="B1491" s="19" t="s">
        <v>597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357</v>
      </c>
      <c r="B1492" s="19" t="s">
        <v>358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289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293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295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598</v>
      </c>
      <c r="B1497" s="15" t="s">
        <v>599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523</v>
      </c>
      <c r="B1498" s="17" t="s">
        <v>524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600</v>
      </c>
      <c r="B1499" s="19" t="s">
        <v>601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314</v>
      </c>
      <c r="B1500" s="19" t="s">
        <v>315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288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292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289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293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294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317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295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296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602</v>
      </c>
      <c r="B1509" s="19" t="s">
        <v>603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314</v>
      </c>
      <c r="B1510" s="19" t="s">
        <v>315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288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289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604</v>
      </c>
      <c r="B1513" s="19" t="s">
        <v>605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314</v>
      </c>
      <c r="B1514" s="19" t="s">
        <v>315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292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289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581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289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294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398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295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352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289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295</v>
      </c>
      <c r="C1526" s="23">
        <v>7440</v>
      </c>
      <c r="D1526" s="23"/>
      <c r="E1526" s="23"/>
    </row>
    <row r="1527" spans="1:5" x14ac:dyDescent="0.25">
      <c r="A1527" s="18" t="s">
        <v>606</v>
      </c>
      <c r="B1527" s="19" t="s">
        <v>607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314</v>
      </c>
      <c r="B1528" s="19" t="s">
        <v>315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295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608</v>
      </c>
      <c r="B1531" s="15" t="s">
        <v>609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568</v>
      </c>
      <c r="B1532" s="17" t="s">
        <v>569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610</v>
      </c>
      <c r="B1533" s="19" t="s">
        <v>611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612</v>
      </c>
      <c r="B1534" s="19" t="s">
        <v>613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288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292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289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293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294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289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292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289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295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352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289</v>
      </c>
      <c r="C1547" s="23">
        <v>6636</v>
      </c>
      <c r="D1547" s="23"/>
      <c r="E1547" s="23"/>
    </row>
    <row r="1548" spans="1:5" x14ac:dyDescent="0.25">
      <c r="A1548" s="18" t="s">
        <v>614</v>
      </c>
      <c r="B1548" s="19" t="s">
        <v>615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612</v>
      </c>
      <c r="B1549" s="19" t="s">
        <v>613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288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289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616</v>
      </c>
      <c r="B1552" s="19" t="s">
        <v>617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618</v>
      </c>
      <c r="B1553" s="19" t="s">
        <v>619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288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289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620</v>
      </c>
      <c r="B1556" s="19" t="s">
        <v>621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612</v>
      </c>
      <c r="B1557" s="19" t="s">
        <v>613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622</v>
      </c>
      <c r="B1558" s="19" t="s">
        <v>623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292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289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293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624</v>
      </c>
      <c r="B1562" s="19" t="s">
        <v>625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612</v>
      </c>
      <c r="B1563" s="19" t="s">
        <v>613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288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289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626</v>
      </c>
      <c r="B1566" s="19" t="s">
        <v>627</v>
      </c>
      <c r="C1566" s="11">
        <v>13009</v>
      </c>
      <c r="D1566" s="11">
        <v>10155</v>
      </c>
      <c r="E1566" s="11"/>
    </row>
    <row r="1567" spans="1:5" x14ac:dyDescent="0.25">
      <c r="A1567" s="20" t="s">
        <v>612</v>
      </c>
      <c r="B1567" s="19" t="s">
        <v>613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289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293</v>
      </c>
      <c r="C1570" s="23">
        <v>133</v>
      </c>
      <c r="D1570" s="23">
        <v>133</v>
      </c>
      <c r="E1570" s="23"/>
    </row>
    <row r="1571" spans="1:5" x14ac:dyDescent="0.25">
      <c r="A1571" s="21" t="s">
        <v>622</v>
      </c>
      <c r="B1571" s="19" t="s">
        <v>623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289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293</v>
      </c>
      <c r="C1573" s="23">
        <v>133</v>
      </c>
      <c r="D1573" s="23">
        <v>133</v>
      </c>
      <c r="E1573" s="23"/>
    </row>
    <row r="1574" spans="1:5" x14ac:dyDescent="0.25">
      <c r="A1574" s="18" t="s">
        <v>628</v>
      </c>
      <c r="B1574" s="19" t="s">
        <v>629</v>
      </c>
      <c r="C1574" s="11">
        <v>2639078</v>
      </c>
      <c r="D1574" s="11">
        <v>143572</v>
      </c>
      <c r="E1574" s="11"/>
    </row>
    <row r="1575" spans="1:5" x14ac:dyDescent="0.25">
      <c r="A1575" s="20" t="s">
        <v>612</v>
      </c>
      <c r="B1575" s="19" t="s">
        <v>613</v>
      </c>
      <c r="C1575" s="11">
        <v>2639078</v>
      </c>
      <c r="D1575" s="11">
        <v>143572</v>
      </c>
      <c r="E1575" s="11"/>
    </row>
    <row r="1576" spans="1:5" x14ac:dyDescent="0.25">
      <c r="A1576" s="21" t="s">
        <v>349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292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289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295</v>
      </c>
      <c r="C1579" s="23">
        <v>369222</v>
      </c>
      <c r="D1579" s="23"/>
      <c r="E1579" s="23"/>
    </row>
    <row r="1580" spans="1:5" x14ac:dyDescent="0.25">
      <c r="A1580" s="21" t="s">
        <v>630</v>
      </c>
      <c r="B1580" s="19" t="s">
        <v>631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292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289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301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295</v>
      </c>
      <c r="C1584" s="23">
        <v>1706180</v>
      </c>
      <c r="D1584" s="23"/>
      <c r="E1584" s="23"/>
    </row>
    <row r="1585" spans="1:5" x14ac:dyDescent="0.25">
      <c r="A1585" s="18" t="s">
        <v>632</v>
      </c>
      <c r="B1585" s="19" t="s">
        <v>633</v>
      </c>
      <c r="C1585" s="11">
        <v>160641</v>
      </c>
      <c r="D1585" s="11">
        <v>5857</v>
      </c>
      <c r="E1585" s="11"/>
    </row>
    <row r="1586" spans="1:5" x14ac:dyDescent="0.25">
      <c r="A1586" s="20" t="s">
        <v>612</v>
      </c>
      <c r="B1586" s="19" t="s">
        <v>613</v>
      </c>
      <c r="C1586" s="11">
        <v>160641</v>
      </c>
      <c r="D1586" s="11">
        <v>5857</v>
      </c>
      <c r="E1586" s="11"/>
    </row>
    <row r="1587" spans="1:5" x14ac:dyDescent="0.25">
      <c r="A1587" s="21" t="s">
        <v>349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292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292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289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301</v>
      </c>
      <c r="C1592" s="23">
        <v>99542</v>
      </c>
      <c r="D1592" s="23"/>
      <c r="E1592" s="23"/>
    </row>
    <row r="1593" spans="1:5" x14ac:dyDescent="0.25">
      <c r="A1593" s="18" t="s">
        <v>634</v>
      </c>
      <c r="B1593" s="19" t="s">
        <v>635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612</v>
      </c>
      <c r="B1594" s="19" t="s">
        <v>613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288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398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295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636</v>
      </c>
      <c r="B1598" s="19" t="s">
        <v>637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612</v>
      </c>
      <c r="B1599" s="19" t="s">
        <v>613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288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398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295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638</v>
      </c>
      <c r="B1603" s="19" t="s">
        <v>639</v>
      </c>
      <c r="C1603" s="11">
        <v>35720280</v>
      </c>
      <c r="D1603" s="11"/>
      <c r="E1603" s="11"/>
    </row>
    <row r="1604" spans="1:5" x14ac:dyDescent="0.25">
      <c r="A1604" s="20" t="s">
        <v>286</v>
      </c>
      <c r="B1604" s="19" t="s">
        <v>287</v>
      </c>
      <c r="C1604" s="11">
        <v>35720280</v>
      </c>
      <c r="D1604" s="11"/>
      <c r="E1604" s="11"/>
    </row>
    <row r="1605" spans="1:5" x14ac:dyDescent="0.25">
      <c r="A1605" s="21" t="s">
        <v>349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292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295</v>
      </c>
      <c r="C1607" s="23">
        <v>5300066</v>
      </c>
      <c r="D1607" s="23"/>
      <c r="E1607" s="23"/>
    </row>
    <row r="1608" spans="1:5" x14ac:dyDescent="0.25">
      <c r="A1608" s="21" t="s">
        <v>442</v>
      </c>
      <c r="B1608" s="19" t="s">
        <v>443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292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289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301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295</v>
      </c>
      <c r="C1612" s="23">
        <v>28423167</v>
      </c>
      <c r="D1612" s="23"/>
      <c r="E1612" s="23"/>
    </row>
    <row r="1613" spans="1:5" x14ac:dyDescent="0.25">
      <c r="A1613" s="18" t="s">
        <v>640</v>
      </c>
      <c r="B1613" s="19" t="s">
        <v>412</v>
      </c>
      <c r="C1613" s="11">
        <v>21626293</v>
      </c>
      <c r="D1613" s="11"/>
      <c r="E1613" s="11"/>
    </row>
    <row r="1614" spans="1:5" x14ac:dyDescent="0.25">
      <c r="A1614" s="20" t="s">
        <v>286</v>
      </c>
      <c r="B1614" s="19" t="s">
        <v>287</v>
      </c>
      <c r="C1614" s="11">
        <v>21626293</v>
      </c>
      <c r="D1614" s="11"/>
      <c r="E1614" s="11"/>
    </row>
    <row r="1615" spans="1:5" x14ac:dyDescent="0.25">
      <c r="A1615" s="21" t="s">
        <v>349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292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289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398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295</v>
      </c>
      <c r="C1619" s="23">
        <v>303248</v>
      </c>
      <c r="D1619" s="23"/>
      <c r="E1619" s="23"/>
    </row>
    <row r="1620" spans="1:5" x14ac:dyDescent="0.25">
      <c r="A1620" s="21" t="s">
        <v>405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292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289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301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317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398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295</v>
      </c>
      <c r="C1626" s="23">
        <v>4764073</v>
      </c>
      <c r="D1626" s="23"/>
      <c r="E1626" s="23"/>
    </row>
    <row r="1627" spans="1:5" x14ac:dyDescent="0.25">
      <c r="A1627" s="18" t="s">
        <v>641</v>
      </c>
      <c r="B1627" s="19" t="s">
        <v>642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612</v>
      </c>
      <c r="B1628" s="19" t="s">
        <v>613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400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292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289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317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398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295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643</v>
      </c>
      <c r="B1635" s="19" t="s">
        <v>644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612</v>
      </c>
      <c r="B1636" s="19" t="s">
        <v>613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292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289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301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317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398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295</v>
      </c>
      <c r="C1643" s="23">
        <v>130370</v>
      </c>
      <c r="D1643" s="23">
        <v>73134</v>
      </c>
      <c r="E1643" s="23"/>
    </row>
    <row r="1644" spans="1:5" x14ac:dyDescent="0.25">
      <c r="A1644" s="21" t="s">
        <v>400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292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289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301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317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398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295</v>
      </c>
      <c r="C1650" s="23">
        <v>183330</v>
      </c>
      <c r="D1650" s="23">
        <v>17751</v>
      </c>
      <c r="E1650" s="23"/>
    </row>
    <row r="1651" spans="1:5" x14ac:dyDescent="0.25">
      <c r="A1651" s="14" t="s">
        <v>645</v>
      </c>
      <c r="B1651" s="15" t="s">
        <v>646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523</v>
      </c>
      <c r="B1652" s="17" t="s">
        <v>524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647</v>
      </c>
      <c r="B1653" s="19" t="s">
        <v>648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357</v>
      </c>
      <c r="B1654" s="19" t="s">
        <v>358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288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292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289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649</v>
      </c>
      <c r="B1658" s="19" t="s">
        <v>650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357</v>
      </c>
      <c r="B1659" s="19" t="s">
        <v>358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292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289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293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294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295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289</v>
      </c>
      <c r="C1667" s="23">
        <v>19900</v>
      </c>
      <c r="D1667" s="23"/>
      <c r="E1667" s="23"/>
    </row>
    <row r="1668" spans="1:5" x14ac:dyDescent="0.25">
      <c r="A1668" s="21" t="s">
        <v>583</v>
      </c>
      <c r="B1668" s="19" t="s">
        <v>584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295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651</v>
      </c>
      <c r="B1670" s="15" t="s">
        <v>652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568</v>
      </c>
      <c r="B1671" s="17" t="s">
        <v>569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653</v>
      </c>
      <c r="B1672" s="19" t="s">
        <v>654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612</v>
      </c>
      <c r="B1673" s="19" t="s">
        <v>613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288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292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289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293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294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655</v>
      </c>
      <c r="B1679" s="19" t="s">
        <v>656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612</v>
      </c>
      <c r="B1680" s="19" t="s">
        <v>613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292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289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293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294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295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296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292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289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292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289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293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301</v>
      </c>
      <c r="C1695" s="23">
        <v>308560</v>
      </c>
      <c r="D1695" s="23"/>
      <c r="E1695" s="23"/>
    </row>
    <row r="1696" spans="1:5" x14ac:dyDescent="0.25">
      <c r="A1696" s="21" t="s">
        <v>352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292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289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293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583</v>
      </c>
      <c r="B1700" s="19" t="s">
        <v>584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296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657</v>
      </c>
      <c r="B1702" s="19" t="s">
        <v>658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612</v>
      </c>
      <c r="B1703" s="19" t="s">
        <v>613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288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398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295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296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659</v>
      </c>
      <c r="B1708" s="19" t="s">
        <v>660</v>
      </c>
      <c r="C1708" s="11">
        <v>2615062</v>
      </c>
      <c r="D1708" s="11"/>
      <c r="E1708" s="11"/>
    </row>
    <row r="1709" spans="1:5" x14ac:dyDescent="0.25">
      <c r="A1709" s="20" t="s">
        <v>612</v>
      </c>
      <c r="B1709" s="19" t="s">
        <v>613</v>
      </c>
      <c r="C1709" s="11">
        <v>2615062</v>
      </c>
      <c r="D1709" s="11"/>
      <c r="E1709" s="11"/>
    </row>
    <row r="1710" spans="1:5" x14ac:dyDescent="0.25">
      <c r="A1710" s="21" t="s">
        <v>349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292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289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295</v>
      </c>
      <c r="C1713" s="23">
        <v>239608</v>
      </c>
      <c r="D1713" s="23"/>
      <c r="E1713" s="23"/>
    </row>
    <row r="1714" spans="1:5" x14ac:dyDescent="0.25">
      <c r="A1714" s="21" t="s">
        <v>442</v>
      </c>
      <c r="B1714" s="19" t="s">
        <v>443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292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289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295</v>
      </c>
      <c r="C1717" s="23">
        <v>1357772</v>
      </c>
      <c r="D1717" s="23"/>
      <c r="E1717" s="23"/>
    </row>
    <row r="1718" spans="1:5" x14ac:dyDescent="0.25">
      <c r="A1718" s="18" t="s">
        <v>661</v>
      </c>
      <c r="B1718" s="19" t="s">
        <v>662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612</v>
      </c>
      <c r="B1719" s="19" t="s">
        <v>613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400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292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289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295</v>
      </c>
      <c r="C1723" s="23">
        <v>95893</v>
      </c>
      <c r="D1723" s="23"/>
      <c r="E1723" s="23"/>
    </row>
    <row r="1724" spans="1:5" x14ac:dyDescent="0.25">
      <c r="A1724" s="14" t="s">
        <v>663</v>
      </c>
      <c r="B1724" s="15" t="s">
        <v>664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282</v>
      </c>
      <c r="B1725" s="17" t="s">
        <v>283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665</v>
      </c>
      <c r="B1726" s="19" t="s">
        <v>666</v>
      </c>
      <c r="C1726" s="11">
        <v>89267</v>
      </c>
      <c r="D1726" s="11"/>
      <c r="E1726" s="11"/>
    </row>
    <row r="1727" spans="1:5" x14ac:dyDescent="0.25">
      <c r="A1727" s="20" t="s">
        <v>286</v>
      </c>
      <c r="B1727" s="19" t="s">
        <v>287</v>
      </c>
      <c r="C1727" s="11">
        <v>89267</v>
      </c>
      <c r="D1727" s="11"/>
      <c r="E1727" s="11"/>
    </row>
    <row r="1728" spans="1:5" x14ac:dyDescent="0.25">
      <c r="A1728" s="21" t="s">
        <v>349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292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289</v>
      </c>
      <c r="C1730" s="23">
        <v>6612</v>
      </c>
      <c r="D1730" s="23"/>
      <c r="E1730" s="23"/>
    </row>
    <row r="1731" spans="1:5" x14ac:dyDescent="0.25">
      <c r="A1731" s="21" t="s">
        <v>630</v>
      </c>
      <c r="B1731" s="19" t="s">
        <v>631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292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289</v>
      </c>
      <c r="C1733" s="23">
        <v>37493</v>
      </c>
      <c r="D1733" s="23"/>
      <c r="E1733" s="23"/>
    </row>
    <row r="1734" spans="1:5" x14ac:dyDescent="0.25">
      <c r="A1734" s="18" t="s">
        <v>667</v>
      </c>
      <c r="B1734" s="19" t="s">
        <v>668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286</v>
      </c>
      <c r="B1735" s="19" t="s">
        <v>287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288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301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669</v>
      </c>
      <c r="B1738" s="19" t="s">
        <v>348</v>
      </c>
      <c r="C1738" s="11">
        <v>70065</v>
      </c>
      <c r="D1738" s="11"/>
      <c r="E1738" s="11"/>
    </row>
    <row r="1739" spans="1:5" x14ac:dyDescent="0.25">
      <c r="A1739" s="20" t="s">
        <v>286</v>
      </c>
      <c r="B1739" s="19" t="s">
        <v>287</v>
      </c>
      <c r="C1739" s="11">
        <v>70065</v>
      </c>
      <c r="D1739" s="11"/>
      <c r="E1739" s="11"/>
    </row>
    <row r="1740" spans="1:5" x14ac:dyDescent="0.25">
      <c r="A1740" s="21" t="s">
        <v>352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292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289</v>
      </c>
      <c r="C1742" s="23">
        <v>53755</v>
      </c>
      <c r="D1742" s="23"/>
      <c r="E1742" s="23"/>
    </row>
    <row r="1743" spans="1:5" x14ac:dyDescent="0.25">
      <c r="A1743" s="18" t="s">
        <v>670</v>
      </c>
      <c r="B1743" s="19" t="s">
        <v>671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286</v>
      </c>
      <c r="B1744" s="19" t="s">
        <v>287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288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292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289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293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398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295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672</v>
      </c>
      <c r="B1751" s="19" t="s">
        <v>673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286</v>
      </c>
      <c r="B1752" s="19" t="s">
        <v>287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288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301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674</v>
      </c>
      <c r="B1755" s="19" t="s">
        <v>675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286</v>
      </c>
      <c r="B1756" s="19" t="s">
        <v>287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288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289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301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295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580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289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676</v>
      </c>
      <c r="B1763" s="19" t="s">
        <v>677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286</v>
      </c>
      <c r="B1764" s="19" t="s">
        <v>287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288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289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678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286</v>
      </c>
      <c r="B1768" s="19" t="s">
        <v>287</v>
      </c>
      <c r="C1768" s="11">
        <v>174700</v>
      </c>
      <c r="D1768" s="11"/>
      <c r="E1768" s="11"/>
    </row>
    <row r="1769" spans="1:5" x14ac:dyDescent="0.25">
      <c r="A1769" s="21" t="s">
        <v>349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292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289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295</v>
      </c>
      <c r="C1772" s="23">
        <v>2790</v>
      </c>
      <c r="D1772" s="23"/>
      <c r="E1772" s="23"/>
    </row>
    <row r="1773" spans="1:5" x14ac:dyDescent="0.25">
      <c r="A1773" s="21" t="s">
        <v>405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292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289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295</v>
      </c>
      <c r="C1776" s="23">
        <v>15810</v>
      </c>
      <c r="D1776" s="23"/>
      <c r="E1776" s="23"/>
    </row>
    <row r="1777" spans="1:5" x14ac:dyDescent="0.25">
      <c r="A1777" s="14" t="s">
        <v>679</v>
      </c>
      <c r="B1777" s="15" t="s">
        <v>680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481</v>
      </c>
      <c r="B1778" s="17" t="s">
        <v>482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681</v>
      </c>
      <c r="B1779" s="19" t="s">
        <v>682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306</v>
      </c>
      <c r="B1780" s="19" t="s">
        <v>307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288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292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289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293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295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292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289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295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289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289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683</v>
      </c>
      <c r="B1794" s="19" t="s">
        <v>684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306</v>
      </c>
      <c r="B1795" s="19" t="s">
        <v>307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288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289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685</v>
      </c>
      <c r="B1798" s="19" t="s">
        <v>686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306</v>
      </c>
      <c r="B1799" s="19" t="s">
        <v>307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288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289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687</v>
      </c>
      <c r="B1802" s="19" t="s">
        <v>688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306</v>
      </c>
      <c r="B1803" s="19" t="s">
        <v>307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288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289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689</v>
      </c>
      <c r="B1806" s="19" t="s">
        <v>690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306</v>
      </c>
      <c r="B1807" s="19" t="s">
        <v>307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288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289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691</v>
      </c>
      <c r="B1810" s="19" t="s">
        <v>692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306</v>
      </c>
      <c r="B1811" s="19" t="s">
        <v>307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288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289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693</v>
      </c>
      <c r="B1814" s="19" t="s">
        <v>694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306</v>
      </c>
      <c r="B1815" s="19" t="s">
        <v>307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288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289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695</v>
      </c>
      <c r="B1818" s="19" t="s">
        <v>696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306</v>
      </c>
      <c r="B1819" s="19" t="s">
        <v>307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288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289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697</v>
      </c>
      <c r="B1822" s="19" t="s">
        <v>698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306</v>
      </c>
      <c r="B1823" s="19" t="s">
        <v>307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400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292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289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295</v>
      </c>
      <c r="C1827" s="23">
        <v>9556</v>
      </c>
      <c r="D1827" s="23"/>
      <c r="E1827" s="23"/>
    </row>
    <row r="1828" spans="1:5" x14ac:dyDescent="0.25">
      <c r="A1828" s="18" t="s">
        <v>699</v>
      </c>
      <c r="B1828" s="19" t="s">
        <v>348</v>
      </c>
      <c r="C1828" s="11">
        <v>20837</v>
      </c>
      <c r="D1828" s="11"/>
      <c r="E1828" s="11"/>
    </row>
    <row r="1829" spans="1:5" x14ac:dyDescent="0.25">
      <c r="A1829" s="20" t="s">
        <v>306</v>
      </c>
      <c r="B1829" s="19" t="s">
        <v>307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292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289</v>
      </c>
      <c r="C1832" s="23">
        <v>7697</v>
      </c>
      <c r="D1832" s="23"/>
      <c r="E1832" s="23"/>
    </row>
    <row r="1833" spans="1:5" x14ac:dyDescent="0.25">
      <c r="A1833" s="18" t="s">
        <v>700</v>
      </c>
      <c r="B1833" s="19" t="s">
        <v>701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306</v>
      </c>
      <c r="B1834" s="19" t="s">
        <v>307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288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289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398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295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702</v>
      </c>
      <c r="B1839" s="19" t="s">
        <v>703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306</v>
      </c>
      <c r="B1840" s="19" t="s">
        <v>307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288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289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295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704</v>
      </c>
      <c r="B1844" s="19" t="s">
        <v>705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306</v>
      </c>
      <c r="B1845" s="19" t="s">
        <v>307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349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292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289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398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295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405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292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289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398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295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706</v>
      </c>
      <c r="B1856" s="15" t="s">
        <v>707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282</v>
      </c>
      <c r="B1857" s="17" t="s">
        <v>283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708</v>
      </c>
      <c r="B1858" s="19" t="s">
        <v>709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286</v>
      </c>
      <c r="B1859" s="19" t="s">
        <v>287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288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292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289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293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294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317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398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295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710</v>
      </c>
      <c r="B1868" s="19" t="s">
        <v>711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286</v>
      </c>
      <c r="B1869" s="19" t="s">
        <v>287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288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289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301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289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712</v>
      </c>
      <c r="B1875" s="19" t="s">
        <v>713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286</v>
      </c>
      <c r="B1876" s="19" t="s">
        <v>287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288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289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301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295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289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301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714</v>
      </c>
      <c r="B1884" s="19" t="s">
        <v>715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286</v>
      </c>
      <c r="B1885" s="19" t="s">
        <v>287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288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289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301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716</v>
      </c>
      <c r="B1889" s="19" t="s">
        <v>717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286</v>
      </c>
      <c r="B1890" s="19" t="s">
        <v>287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288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289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301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718</v>
      </c>
      <c r="B1894" s="19" t="s">
        <v>719</v>
      </c>
      <c r="C1894" s="11">
        <v>126493</v>
      </c>
      <c r="D1894" s="11"/>
      <c r="E1894" s="11"/>
    </row>
    <row r="1895" spans="1:5" x14ac:dyDescent="0.25">
      <c r="A1895" s="20" t="s">
        <v>286</v>
      </c>
      <c r="B1895" s="19" t="s">
        <v>287</v>
      </c>
      <c r="C1895" s="11">
        <v>126493</v>
      </c>
      <c r="D1895" s="11"/>
      <c r="E1895" s="11"/>
    </row>
    <row r="1896" spans="1:5" x14ac:dyDescent="0.25">
      <c r="A1896" s="21" t="s">
        <v>349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292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289</v>
      </c>
      <c r="C1898" s="23">
        <v>15583</v>
      </c>
      <c r="D1898" s="23"/>
      <c r="E1898" s="23"/>
    </row>
    <row r="1899" spans="1:5" x14ac:dyDescent="0.25">
      <c r="A1899" s="21" t="s">
        <v>405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292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289</v>
      </c>
      <c r="C1901" s="23">
        <v>88299</v>
      </c>
      <c r="D1901" s="23"/>
      <c r="E1901" s="23"/>
    </row>
    <row r="1902" spans="1:5" x14ac:dyDescent="0.25">
      <c r="A1902" s="18" t="s">
        <v>720</v>
      </c>
      <c r="B1902" s="19" t="s">
        <v>721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286</v>
      </c>
      <c r="B1903" s="19" t="s">
        <v>287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349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289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301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405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289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301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722</v>
      </c>
      <c r="B1910" s="15" t="s">
        <v>723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282</v>
      </c>
      <c r="B1911" s="17" t="s">
        <v>283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724</v>
      </c>
      <c r="B1912" s="19" t="s">
        <v>725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286</v>
      </c>
      <c r="B1913" s="19" t="s">
        <v>287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288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292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289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295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726</v>
      </c>
      <c r="B1918" s="19" t="s">
        <v>727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286</v>
      </c>
      <c r="B1919" s="19" t="s">
        <v>287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292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289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293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352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289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293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728</v>
      </c>
      <c r="B1927" s="19" t="s">
        <v>729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286</v>
      </c>
      <c r="B1928" s="19" t="s">
        <v>287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349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292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289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289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293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730</v>
      </c>
      <c r="B1935" s="19" t="s">
        <v>731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286</v>
      </c>
      <c r="B1936" s="19" t="s">
        <v>287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349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292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289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289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293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324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301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295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732</v>
      </c>
      <c r="B1946" s="19" t="s">
        <v>733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286</v>
      </c>
      <c r="B1947" s="19" t="s">
        <v>287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288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289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294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734</v>
      </c>
      <c r="B1951" s="19" t="s">
        <v>735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286</v>
      </c>
      <c r="B1952" s="19" t="s">
        <v>287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288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289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293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295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736</v>
      </c>
      <c r="B1957" s="19" t="s">
        <v>737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286</v>
      </c>
      <c r="B1958" s="19" t="s">
        <v>287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349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292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289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295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292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289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293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294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398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295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738</v>
      </c>
      <c r="B1970" s="19" t="s">
        <v>739</v>
      </c>
      <c r="C1970" s="11">
        <v>3800551</v>
      </c>
      <c r="D1970" s="11">
        <v>239475</v>
      </c>
      <c r="E1970" s="11"/>
    </row>
    <row r="1971" spans="1:5" x14ac:dyDescent="0.25">
      <c r="A1971" s="20" t="s">
        <v>286</v>
      </c>
      <c r="B1971" s="19" t="s">
        <v>287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324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301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317</v>
      </c>
      <c r="C1975" s="23">
        <v>300000</v>
      </c>
      <c r="D1975" s="23"/>
      <c r="E1975" s="23"/>
    </row>
    <row r="1976" spans="1:5" x14ac:dyDescent="0.25">
      <c r="A1976" s="18" t="s">
        <v>740</v>
      </c>
      <c r="B1976" s="19" t="s">
        <v>741</v>
      </c>
      <c r="C1976" s="11">
        <v>303486</v>
      </c>
      <c r="D1976" s="11"/>
      <c r="E1976" s="11"/>
    </row>
    <row r="1977" spans="1:5" x14ac:dyDescent="0.25">
      <c r="A1977" s="20" t="s">
        <v>286</v>
      </c>
      <c r="B1977" s="19" t="s">
        <v>287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301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317</v>
      </c>
      <c r="C1980" s="23">
        <v>300000</v>
      </c>
      <c r="D1980" s="23"/>
      <c r="E1980" s="23"/>
    </row>
    <row r="1981" spans="1:5" x14ac:dyDescent="0.25">
      <c r="A1981" s="18" t="s">
        <v>742</v>
      </c>
      <c r="B1981" s="19" t="s">
        <v>743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286</v>
      </c>
      <c r="B1982" s="19" t="s">
        <v>287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288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289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295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744</v>
      </c>
      <c r="B1986" s="19" t="s">
        <v>745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286</v>
      </c>
      <c r="B1987" s="19" t="s">
        <v>287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349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292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289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295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292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289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295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352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289</v>
      </c>
      <c r="C1997" s="23">
        <v>3319</v>
      </c>
      <c r="D1997" s="23"/>
      <c r="E1997" s="23"/>
    </row>
    <row r="1998" spans="1:5" x14ac:dyDescent="0.25">
      <c r="A1998" s="18" t="s">
        <v>746</v>
      </c>
      <c r="B1998" s="19" t="s">
        <v>747</v>
      </c>
      <c r="C1998" s="11">
        <v>45700</v>
      </c>
      <c r="D1998" s="11">
        <v>12700</v>
      </c>
      <c r="E1998" s="11"/>
    </row>
    <row r="1999" spans="1:5" x14ac:dyDescent="0.25">
      <c r="A1999" s="20" t="s">
        <v>286</v>
      </c>
      <c r="B1999" s="19" t="s">
        <v>287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317</v>
      </c>
      <c r="C2001" s="23">
        <v>45700</v>
      </c>
      <c r="D2001" s="23">
        <v>12700</v>
      </c>
      <c r="E2001" s="23"/>
    </row>
    <row r="2002" spans="1:5" x14ac:dyDescent="0.25">
      <c r="A2002" s="18" t="s">
        <v>748</v>
      </c>
      <c r="B2002" s="19" t="s">
        <v>749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286</v>
      </c>
      <c r="B2003" s="19" t="s">
        <v>287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292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289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295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750</v>
      </c>
      <c r="B2008" s="19" t="s">
        <v>751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286</v>
      </c>
      <c r="B2009" s="19" t="s">
        <v>287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349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292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289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295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752</v>
      </c>
      <c r="B2014" s="19" t="s">
        <v>753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286</v>
      </c>
      <c r="B2015" s="19" t="s">
        <v>287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289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324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301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294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317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754</v>
      </c>
      <c r="B2022" s="19" t="s">
        <v>755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286</v>
      </c>
      <c r="B2023" s="19" t="s">
        <v>287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289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324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301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317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756</v>
      </c>
      <c r="B2029" s="19" t="s">
        <v>757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286</v>
      </c>
      <c r="B2030" s="19" t="s">
        <v>287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289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324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301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294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317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758</v>
      </c>
      <c r="B2037" s="19" t="s">
        <v>759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286</v>
      </c>
      <c r="B2038" s="19" t="s">
        <v>287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349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292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289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293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760</v>
      </c>
      <c r="B2044" s="19" t="s">
        <v>761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286</v>
      </c>
      <c r="B2045" s="19" t="s">
        <v>287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349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292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289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293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762</v>
      </c>
      <c r="B2051" s="19" t="s">
        <v>763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286</v>
      </c>
      <c r="B2052" s="19" t="s">
        <v>287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349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292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292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289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293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295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764</v>
      </c>
      <c r="B2060" s="19" t="s">
        <v>765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286</v>
      </c>
      <c r="B2061" s="19" t="s">
        <v>287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324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301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317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766</v>
      </c>
      <c r="B2066" s="15" t="s">
        <v>767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282</v>
      </c>
      <c r="B2067" s="17" t="s">
        <v>283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768</v>
      </c>
      <c r="B2068" s="19" t="s">
        <v>769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403</v>
      </c>
      <c r="B2069" s="19" t="s">
        <v>404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288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292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289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293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294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295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286</v>
      </c>
      <c r="B2076" s="19" t="s">
        <v>287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289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770</v>
      </c>
      <c r="B2079" s="19" t="s">
        <v>771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286</v>
      </c>
      <c r="B2080" s="19" t="s">
        <v>287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288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289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772</v>
      </c>
      <c r="B2083" s="19" t="s">
        <v>773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286</v>
      </c>
      <c r="B2084" s="19" t="s">
        <v>287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288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289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774</v>
      </c>
      <c r="B2087" s="19" t="s">
        <v>775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286</v>
      </c>
      <c r="B2088" s="19" t="s">
        <v>287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288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289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776</v>
      </c>
      <c r="B2091" s="19" t="s">
        <v>777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286</v>
      </c>
      <c r="B2092" s="19" t="s">
        <v>287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288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289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301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778</v>
      </c>
      <c r="B2096" s="19" t="s">
        <v>468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286</v>
      </c>
      <c r="B2097" s="19" t="s">
        <v>287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288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289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301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779</v>
      </c>
      <c r="B2101" s="19" t="s">
        <v>780</v>
      </c>
      <c r="C2101" s="11">
        <v>17918</v>
      </c>
      <c r="D2101" s="11"/>
      <c r="E2101" s="11"/>
    </row>
    <row r="2102" spans="1:5" x14ac:dyDescent="0.25">
      <c r="A2102" s="20" t="s">
        <v>286</v>
      </c>
      <c r="B2102" s="19" t="s">
        <v>287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289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293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295</v>
      </c>
      <c r="C2106" s="23">
        <v>929</v>
      </c>
      <c r="D2106" s="23"/>
      <c r="E2106" s="23"/>
    </row>
    <row r="2107" spans="1:5" x14ac:dyDescent="0.25">
      <c r="A2107" s="18" t="s">
        <v>781</v>
      </c>
      <c r="B2107" s="19" t="s">
        <v>348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286</v>
      </c>
      <c r="B2108" s="19" t="s">
        <v>287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349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289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292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289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295</v>
      </c>
      <c r="C2114" s="23">
        <v>995</v>
      </c>
      <c r="D2114" s="23">
        <v>664</v>
      </c>
      <c r="E2114" s="23"/>
    </row>
    <row r="2115" spans="1:5" x14ac:dyDescent="0.25">
      <c r="A2115" s="21" t="s">
        <v>352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292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289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301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295</v>
      </c>
      <c r="C2119" s="23">
        <v>132</v>
      </c>
      <c r="D2119" s="23"/>
      <c r="E2119" s="23"/>
    </row>
    <row r="2120" spans="1:5" x14ac:dyDescent="0.25">
      <c r="A2120" s="18" t="s">
        <v>782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403</v>
      </c>
      <c r="B2121" s="19" t="s">
        <v>404</v>
      </c>
      <c r="C2121" s="11">
        <v>12444975</v>
      </c>
      <c r="D2121" s="11"/>
      <c r="E2121" s="11"/>
    </row>
    <row r="2122" spans="1:5" x14ac:dyDescent="0.25">
      <c r="A2122" s="21" t="s">
        <v>349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292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289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301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295</v>
      </c>
      <c r="C2126" s="23">
        <v>2170</v>
      </c>
      <c r="D2126" s="23"/>
      <c r="E2126" s="23"/>
    </row>
    <row r="2127" spans="1:5" x14ac:dyDescent="0.25">
      <c r="A2127" s="21" t="s">
        <v>405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292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289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301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295</v>
      </c>
      <c r="C2131" s="23">
        <v>12296</v>
      </c>
      <c r="D2131" s="23"/>
      <c r="E2131" s="23"/>
    </row>
    <row r="2132" spans="1:5" x14ac:dyDescent="0.25">
      <c r="A2132" s="18" t="s">
        <v>783</v>
      </c>
      <c r="B2132" s="19" t="s">
        <v>784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403</v>
      </c>
      <c r="B2133" s="19" t="s">
        <v>404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349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292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289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295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405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292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289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295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785</v>
      </c>
      <c r="B2142" s="19" t="s">
        <v>786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403</v>
      </c>
      <c r="B2143" s="19" t="s">
        <v>404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349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292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289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301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295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405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292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289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301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295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787</v>
      </c>
      <c r="B2154" s="19" t="s">
        <v>788</v>
      </c>
      <c r="C2154" s="11">
        <v>2442101</v>
      </c>
      <c r="D2154" s="11"/>
      <c r="E2154" s="11"/>
    </row>
    <row r="2155" spans="1:5" x14ac:dyDescent="0.25">
      <c r="A2155" s="20" t="s">
        <v>403</v>
      </c>
      <c r="B2155" s="19" t="s">
        <v>404</v>
      </c>
      <c r="C2155" s="11">
        <v>2442101</v>
      </c>
      <c r="D2155" s="11"/>
      <c r="E2155" s="11"/>
    </row>
    <row r="2156" spans="1:5" x14ac:dyDescent="0.25">
      <c r="A2156" s="21" t="s">
        <v>349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292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289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295</v>
      </c>
      <c r="C2159" s="23">
        <v>2389</v>
      </c>
      <c r="D2159" s="23"/>
      <c r="E2159" s="23"/>
    </row>
    <row r="2160" spans="1:5" x14ac:dyDescent="0.25">
      <c r="A2160" s="21" t="s">
        <v>405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292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289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295</v>
      </c>
      <c r="C2163" s="23">
        <v>13541</v>
      </c>
      <c r="D2163" s="23"/>
      <c r="E2163" s="23"/>
    </row>
    <row r="2164" spans="1:5" x14ac:dyDescent="0.25">
      <c r="A2164" s="14" t="s">
        <v>789</v>
      </c>
      <c r="B2164" s="15" t="s">
        <v>790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523</v>
      </c>
      <c r="B2165" s="17" t="s">
        <v>524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791</v>
      </c>
      <c r="B2166" s="19" t="s">
        <v>792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357</v>
      </c>
      <c r="B2167" s="19" t="s">
        <v>358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288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324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301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317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793</v>
      </c>
      <c r="B2172" s="19" t="s">
        <v>794</v>
      </c>
      <c r="C2172" s="11">
        <v>23722</v>
      </c>
      <c r="D2172" s="11"/>
      <c r="E2172" s="11"/>
    </row>
    <row r="2173" spans="1:5" x14ac:dyDescent="0.25">
      <c r="A2173" s="20" t="s">
        <v>357</v>
      </c>
      <c r="B2173" s="19" t="s">
        <v>358</v>
      </c>
      <c r="C2173" s="11">
        <v>23722</v>
      </c>
      <c r="D2173" s="11"/>
      <c r="E2173" s="11"/>
    </row>
    <row r="2174" spans="1:5" x14ac:dyDescent="0.25">
      <c r="A2174" s="21" t="s">
        <v>349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289</v>
      </c>
      <c r="C2175" s="23">
        <v>23722</v>
      </c>
      <c r="D2175" s="23"/>
      <c r="E2175" s="23"/>
    </row>
    <row r="2176" spans="1:5" x14ac:dyDescent="0.25">
      <c r="A2176" s="18" t="s">
        <v>795</v>
      </c>
      <c r="B2176" s="19" t="s">
        <v>796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357</v>
      </c>
      <c r="B2177" s="19" t="s">
        <v>358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288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292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289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293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398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295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289</v>
      </c>
      <c r="C2185" s="23">
        <v>3888</v>
      </c>
      <c r="D2185" s="23"/>
      <c r="E2185" s="23"/>
    </row>
    <row r="2186" spans="1:5" x14ac:dyDescent="0.25">
      <c r="A2186" s="18" t="s">
        <v>797</v>
      </c>
      <c r="B2186" s="19" t="s">
        <v>798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357</v>
      </c>
      <c r="B2187" s="19" t="s">
        <v>358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288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301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317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289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301</v>
      </c>
      <c r="C2193" s="23">
        <v>13272</v>
      </c>
      <c r="D2193" s="23"/>
      <c r="E2193" s="23"/>
    </row>
    <row r="2194" spans="1:5" x14ac:dyDescent="0.25">
      <c r="A2194" s="18" t="s">
        <v>799</v>
      </c>
      <c r="B2194" s="19" t="s">
        <v>800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357</v>
      </c>
      <c r="B2195" s="19" t="s">
        <v>358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400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317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801</v>
      </c>
      <c r="B2198" s="19" t="s">
        <v>802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357</v>
      </c>
      <c r="B2199" s="19" t="s">
        <v>358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349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292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289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317</v>
      </c>
      <c r="C2203" s="23"/>
      <c r="D2203" s="23">
        <v>226292</v>
      </c>
      <c r="E2203" s="23">
        <v>226292</v>
      </c>
    </row>
    <row r="2204" spans="1:5" x14ac:dyDescent="0.25">
      <c r="A2204" s="18" t="s">
        <v>803</v>
      </c>
      <c r="B2204" s="19" t="s">
        <v>804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357</v>
      </c>
      <c r="B2205" s="19" t="s">
        <v>358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288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324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301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317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805</v>
      </c>
      <c r="B2210" s="19" t="s">
        <v>806</v>
      </c>
      <c r="C2210" s="11">
        <v>681713</v>
      </c>
      <c r="D2210" s="11">
        <v>437158</v>
      </c>
      <c r="E2210" s="11"/>
    </row>
    <row r="2211" spans="1:5" x14ac:dyDescent="0.25">
      <c r="A2211" s="20" t="s">
        <v>357</v>
      </c>
      <c r="B2211" s="19" t="s">
        <v>358</v>
      </c>
      <c r="C2211" s="11">
        <v>681713</v>
      </c>
      <c r="D2211" s="11">
        <v>437158</v>
      </c>
      <c r="E2211" s="11"/>
    </row>
    <row r="2212" spans="1:5" x14ac:dyDescent="0.25">
      <c r="A2212" s="21" t="s">
        <v>349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289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301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317</v>
      </c>
      <c r="C2215" s="23"/>
      <c r="D2215" s="23">
        <v>109296</v>
      </c>
      <c r="E2215" s="23"/>
    </row>
    <row r="2216" spans="1:5" x14ac:dyDescent="0.25">
      <c r="A2216" s="21" t="s">
        <v>807</v>
      </c>
      <c r="B2216" s="19" t="s">
        <v>808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301</v>
      </c>
      <c r="C2217" s="23">
        <v>560560</v>
      </c>
      <c r="D2217" s="23">
        <v>280280</v>
      </c>
      <c r="E2217" s="23"/>
    </row>
    <row r="2218" spans="1:5" x14ac:dyDescent="0.25">
      <c r="A2218" s="18" t="s">
        <v>809</v>
      </c>
      <c r="B2218" s="19" t="s">
        <v>810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357</v>
      </c>
      <c r="B2219" s="19" t="s">
        <v>358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288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301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317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289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301</v>
      </c>
      <c r="C2225" s="23">
        <v>26545</v>
      </c>
      <c r="D2225" s="23"/>
      <c r="E2225" s="23"/>
    </row>
    <row r="2226" spans="1:5" x14ac:dyDescent="0.25">
      <c r="A2226" s="18" t="s">
        <v>811</v>
      </c>
      <c r="B2226" s="19" t="s">
        <v>812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357</v>
      </c>
      <c r="B2227" s="19" t="s">
        <v>358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288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301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317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289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813</v>
      </c>
      <c r="B2233" s="19" t="s">
        <v>814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357</v>
      </c>
      <c r="B2234" s="19" t="s">
        <v>358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400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317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815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357</v>
      </c>
      <c r="B2238" s="19" t="s">
        <v>358</v>
      </c>
      <c r="C2238" s="11">
        <v>1502211</v>
      </c>
      <c r="D2238" s="11"/>
      <c r="E2238" s="11"/>
    </row>
    <row r="2239" spans="1:5" x14ac:dyDescent="0.25">
      <c r="A2239" s="21" t="s">
        <v>349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292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289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324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301</v>
      </c>
      <c r="C2243" s="23">
        <v>195342</v>
      </c>
      <c r="D2243" s="23"/>
      <c r="E2243" s="23"/>
    </row>
    <row r="2244" spans="1:5" x14ac:dyDescent="0.25">
      <c r="A2244" s="21" t="s">
        <v>405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292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289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324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301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0"/>
  <sheetViews>
    <sheetView zoomScale="80" zoomScaleNormal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14" sqref="D14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62" t="s">
        <v>236</v>
      </c>
      <c r="C3" s="63"/>
      <c r="D3" s="63"/>
      <c r="E3" s="63"/>
      <c r="F3" s="63"/>
      <c r="G3" s="63"/>
      <c r="H3" s="63"/>
      <c r="I3" s="63"/>
      <c r="J3" s="64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0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0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0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0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0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0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0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0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0" x14ac:dyDescent="0.25">
      <c r="G2233" s="3" t="s">
        <v>230</v>
      </c>
      <c r="H2233" s="1">
        <v>2000</v>
      </c>
      <c r="I2233" s="1">
        <v>2000</v>
      </c>
      <c r="J2233" s="1">
        <v>2000</v>
      </c>
    </row>
    <row r="2234" spans="1:10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0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0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0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0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0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0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62" t="s">
        <v>236</v>
      </c>
      <c r="C3" s="63"/>
      <c r="D3" s="63"/>
      <c r="E3" s="63"/>
      <c r="F3" s="63"/>
      <c r="G3" s="63"/>
      <c r="H3" s="63"/>
      <c r="I3" s="63"/>
      <c r="J3" s="64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2023-10-02T12:23:24Z</cp:lastPrinted>
  <dcterms:created xsi:type="dcterms:W3CDTF">2022-10-31T10:11:38Z</dcterms:created>
  <dcterms:modified xsi:type="dcterms:W3CDTF">2023-10-03T09:34:13Z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