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PLAN 2024\Usklađeni fin. planovi 12.2023\R\"/>
    </mc:Choice>
  </mc:AlternateContent>
  <xr:revisionPtr revIDLastSave="0" documentId="13_ncr:1_{39A88B90-043E-4D14-9508-AAE87AD8D80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+o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7" l="1"/>
  <c r="C103" i="7"/>
  <c r="C102" i="7"/>
  <c r="C101" i="7"/>
  <c r="C100" i="7"/>
  <c r="C99" i="7"/>
  <c r="C98" i="7"/>
  <c r="C96" i="7"/>
  <c r="C92" i="7"/>
  <c r="C87" i="7"/>
  <c r="C86" i="7"/>
  <c r="C85" i="7"/>
  <c r="C84" i="7"/>
  <c r="C83" i="7"/>
  <c r="C81" i="7"/>
  <c r="C66" i="7"/>
  <c r="C63" i="7"/>
  <c r="C62" i="7"/>
  <c r="C61" i="7"/>
  <c r="C60" i="7"/>
  <c r="C46" i="7"/>
  <c r="D38" i="7"/>
  <c r="E38" i="7"/>
  <c r="F38" i="7"/>
  <c r="G38" i="7"/>
  <c r="C38" i="7"/>
  <c r="C44" i="7"/>
  <c r="C43" i="7"/>
  <c r="C42" i="7"/>
  <c r="C41" i="7"/>
  <c r="C40" i="7"/>
  <c r="C39" i="7"/>
  <c r="C37" i="7"/>
  <c r="C36" i="7"/>
  <c r="C33" i="7"/>
  <c r="C32" i="7"/>
  <c r="C27" i="7"/>
  <c r="C26" i="7"/>
  <c r="C24" i="7"/>
  <c r="C23" i="7"/>
  <c r="C22" i="7"/>
  <c r="C21" i="7"/>
  <c r="C20" i="7"/>
  <c r="C7" i="7"/>
  <c r="C6" i="7"/>
  <c r="C16" i="7" l="1"/>
  <c r="C15" i="7" s="1"/>
  <c r="C58" i="7"/>
  <c r="C76" i="7"/>
  <c r="C75" i="7" s="1"/>
  <c r="C10" i="7"/>
  <c r="C9" i="7" s="1"/>
  <c r="C13" i="7"/>
  <c r="C12" i="7" s="1"/>
  <c r="C19" i="7"/>
  <c r="C5" i="7"/>
  <c r="C4" i="7" s="1"/>
  <c r="D89" i="7" l="1"/>
  <c r="E89" i="7"/>
  <c r="C97" i="7"/>
  <c r="E97" i="7"/>
  <c r="F97" i="7"/>
  <c r="G97" i="7"/>
  <c r="D97" i="7"/>
  <c r="E90" i="7"/>
  <c r="F90" i="7"/>
  <c r="G90" i="7"/>
  <c r="D90" i="7"/>
  <c r="D16" i="7"/>
  <c r="D15" i="7" s="1"/>
  <c r="C68" i="7"/>
  <c r="E68" i="7"/>
  <c r="F68" i="7"/>
  <c r="G68" i="7"/>
  <c r="D68" i="7"/>
  <c r="D58" i="7"/>
  <c r="E58" i="7"/>
  <c r="C47" i="7"/>
  <c r="E47" i="7"/>
  <c r="F47" i="7"/>
  <c r="G47" i="7"/>
  <c r="D47" i="7"/>
  <c r="E31" i="7"/>
  <c r="F31" i="7"/>
  <c r="G31" i="7"/>
  <c r="D31" i="7"/>
  <c r="C79" i="7"/>
  <c r="D79" i="7"/>
  <c r="F79" i="7"/>
  <c r="G79" i="7"/>
  <c r="E79" i="7"/>
  <c r="C82" i="7"/>
  <c r="D82" i="7"/>
  <c r="F82" i="7"/>
  <c r="G82" i="7"/>
  <c r="E82" i="7"/>
  <c r="D76" i="7"/>
  <c r="D75" i="7" s="1"/>
  <c r="D5" i="7"/>
  <c r="D4" i="7" s="1"/>
  <c r="D10" i="7"/>
  <c r="D9" i="7" s="1"/>
  <c r="D13" i="7"/>
  <c r="D12" i="7" s="1"/>
  <c r="D78" i="7" l="1"/>
  <c r="C78" i="7"/>
  <c r="F58" i="7"/>
  <c r="G58" i="7"/>
  <c r="F78" i="7"/>
  <c r="G89" i="7"/>
  <c r="F89" i="7"/>
  <c r="E78" i="7"/>
  <c r="G78" i="7" l="1"/>
  <c r="G16" i="7"/>
  <c r="G15" i="7" s="1"/>
  <c r="F16" i="7"/>
  <c r="F15" i="7" s="1"/>
  <c r="E16" i="7"/>
  <c r="E15" i="7" s="1"/>
  <c r="F76" i="7"/>
  <c r="F75" i="7" s="1"/>
  <c r="G76" i="7"/>
  <c r="G75" i="7" s="1"/>
  <c r="E76" i="7"/>
  <c r="E75" i="7" s="1"/>
  <c r="G13" i="7"/>
  <c r="G12" i="7" s="1"/>
  <c r="F13" i="7"/>
  <c r="F12" i="7" s="1"/>
  <c r="E13" i="7"/>
  <c r="E12" i="7" s="1"/>
  <c r="F10" i="7"/>
  <c r="F9" i="7" s="1"/>
  <c r="G10" i="7"/>
  <c r="G9" i="7" s="1"/>
  <c r="E10" i="7"/>
  <c r="E9" i="7" s="1"/>
  <c r="D19" i="7"/>
  <c r="D18" i="7" s="1"/>
  <c r="E19" i="7"/>
  <c r="E18" i="7" s="1"/>
  <c r="F19" i="7"/>
  <c r="F18" i="7" s="1"/>
  <c r="G19" i="7"/>
  <c r="G18" i="7" s="1"/>
  <c r="C90" i="7" l="1"/>
  <c r="C89" i="7" s="1"/>
  <c r="C18" i="7" l="1"/>
  <c r="F30" i="7" l="1"/>
  <c r="G30" i="7"/>
  <c r="D30" i="7"/>
  <c r="D3" i="7" s="1"/>
  <c r="E30" i="7" l="1"/>
  <c r="C31" i="7"/>
  <c r="G5" i="7"/>
  <c r="G4" i="7" s="1"/>
  <c r="G3" i="7" s="1"/>
  <c r="E5" i="7" l="1"/>
  <c r="E4" i="7" s="1"/>
  <c r="E3" i="7" s="1"/>
  <c r="F5" i="7"/>
  <c r="F4" i="7" s="1"/>
  <c r="F3" i="7" s="1"/>
  <c r="C30" i="7" l="1"/>
  <c r="C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A84" authorId="0" shapeId="0" xr:uid="{648A12D6-50AB-401E-8CE0-F8C2D918B8DC}">
      <text>
        <r>
          <rPr>
            <b/>
            <sz val="9"/>
            <color indexed="81"/>
            <rFont val="Segoe UI"/>
            <charset val="1"/>
          </rPr>
          <t>korisnik:</t>
        </r>
        <r>
          <rPr>
            <sz val="9"/>
            <color indexed="81"/>
            <rFont val="Segoe UI"/>
            <charset val="1"/>
          </rPr>
          <t xml:space="preserve">
RZC PAN</t>
        </r>
      </text>
    </comment>
  </commentList>
</comments>
</file>

<file path=xl/sharedStrings.xml><?xml version="1.0" encoding="utf-8"?>
<sst xmlns="http://schemas.openxmlformats.org/spreadsheetml/2006/main" count="183" uniqueCount="62">
  <si>
    <t>Opći prihodi i primici</t>
  </si>
  <si>
    <t>A621003</t>
  </si>
  <si>
    <t>REDOVNA DJELATNOST SVEUČILIŠTA U OSIJEKU</t>
  </si>
  <si>
    <t>Sredstva učešća za pomoći</t>
  </si>
  <si>
    <t>A621181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</si>
  <si>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</si>
  <si>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</si>
  <si>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</si>
  <si>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</si>
  <si>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</si>
  <si>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</si>
  <si>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</si>
  <si>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</si>
  <si>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</si>
  <si>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</si>
  <si>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</si>
  <si>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</si>
  <si>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</si>
  <si>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K679084</t>
  </si>
  <si>
    <t>OP KONKURENTNOST I KOHEZIJA 2014.-2020., PRIORITET 1, 9 i 10</t>
  </si>
  <si>
    <t>32</t>
  </si>
  <si>
    <t>34</t>
  </si>
  <si>
    <t>37</t>
  </si>
  <si>
    <t>41</t>
  </si>
  <si>
    <t>42</t>
  </si>
  <si>
    <t>38</t>
  </si>
  <si>
    <t>45</t>
  </si>
  <si>
    <t>36</t>
  </si>
  <si>
    <t>35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</si>
  <si>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</si>
  <si>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</si>
  <si>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</si>
  <si>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</si>
  <si>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</si>
  <si>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</si>
  <si>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Rashodi za dodatna ulaganja na nefinancijskoj imovini</t>
  </si>
  <si>
    <t>Pomoći dane u inozemstvo i unutar općeg proračuna</t>
  </si>
  <si>
    <t>Ostali rashodi</t>
  </si>
  <si>
    <t>Subvencije</t>
  </si>
  <si>
    <t>12</t>
  </si>
  <si>
    <t>52</t>
  </si>
  <si>
    <t>Rashodi za nabavu neproizvedene dugotrajne imovine</t>
  </si>
  <si>
    <t>563</t>
  </si>
  <si>
    <t>Europski fond za regionalni razvoj (EFRR</t>
  </si>
  <si>
    <t>3705</t>
  </si>
  <si>
    <t>VISOKO OBRAZOVANJE</t>
  </si>
  <si>
    <t>61</t>
  </si>
  <si>
    <t>Rashodi za nabavu plemenitih metala i ostalih pohranjenih vrijednosti</t>
  </si>
  <si>
    <t xml:space="preserve">BROJČANA OZNAKA PRORAČUNSKOG KORISNIKA </t>
  </si>
  <si>
    <t xml:space="preserve">NAZIV PRORAČUNSKOG KORISNIKA </t>
  </si>
  <si>
    <t>IZVRŠENJE
2022.</t>
  </si>
  <si>
    <t>TEKUĆI PLAN
2023.</t>
  </si>
  <si>
    <t>PLAN 
ZA 2024.</t>
  </si>
  <si>
    <t>PROJEKCIJA 
ZA 2025.</t>
  </si>
  <si>
    <t>PROJEKCIJA 
ZA 2026.</t>
  </si>
  <si>
    <t>PRAVOMOĆNE SUDKE PRESUDE</t>
  </si>
  <si>
    <t>A621038</t>
  </si>
  <si>
    <t>PROGRAMI VJEŽBAONICA VISOKIH UČILIŠTA</t>
  </si>
  <si>
    <t>A621180</t>
  </si>
  <si>
    <t>REKTORSKI ZBOR</t>
  </si>
  <si>
    <t>A679110</t>
  </si>
  <si>
    <t>POTPORA UMJETNIČKIM STUDIJIMA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</si>
</sst>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1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</cellStyleXfs>
  <cellXfs count="30">
    <xf numFmtId="0" fontId="0" fillId="0" borderId="0" xfId="0"/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0" fontId="13" fillId="0" borderId="3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5" xfId="6" quotePrefix="1" applyFill="1" applyBorder="1" applyAlignment="1">
      <alignment horizontal="left" vertical="center" indent="4"/>
    </xf>
    <xf numFmtId="0" fontId="2" fillId="0" borderId="5" xfId="6" quotePrefix="1" applyFill="1" applyBorder="1" applyAlignment="1">
      <alignment horizontal="left" vertical="center" indent="1"/>
    </xf>
    <xf numFmtId="0" fontId="12" fillId="0" borderId="4" xfId="49" quotePrefix="1" applyFill="1" applyAlignment="1">
      <alignment horizontal="center" vertical="center"/>
    </xf>
    <xf numFmtId="3" fontId="14" fillId="28" borderId="4" xfId="50" applyNumberFormat="1" applyFont="1" applyFill="1">
      <alignment horizontal="right" vertical="center"/>
    </xf>
    <xf numFmtId="0" fontId="12" fillId="28" borderId="4" xfId="49" quotePrefix="1" applyFill="1" applyAlignment="1">
      <alignment horizontal="center" vertical="center"/>
    </xf>
    <xf numFmtId="0" fontId="12" fillId="28" borderId="4" xfId="49" quotePrefix="1" applyFill="1">
      <alignment horizontal="left" vertical="center" indent="1"/>
    </xf>
    <xf numFmtId="0" fontId="14" fillId="28" borderId="4" xfId="49" quotePrefix="1" applyFont="1" applyFill="1" applyAlignment="1">
      <alignment horizontal="center" vertical="center"/>
    </xf>
    <xf numFmtId="0" fontId="14" fillId="28" borderId="4" xfId="49" quotePrefix="1" applyFont="1" applyFill="1">
      <alignment horizontal="left" vertical="center" indent="1"/>
    </xf>
    <xf numFmtId="0" fontId="14" fillId="28" borderId="4" xfId="49" quotePrefix="1" applyFont="1" applyFill="1" applyAlignment="1">
      <alignment horizontal="left" vertical="center" indent="5"/>
    </xf>
    <xf numFmtId="0" fontId="12" fillId="28" borderId="4" xfId="49" quotePrefix="1" applyFill="1" applyAlignment="1">
      <alignment horizontal="left" vertical="center" indent="7"/>
    </xf>
    <xf numFmtId="0" fontId="12" fillId="0" borderId="4" xfId="49" quotePrefix="1" applyFill="1" applyAlignment="1">
      <alignment horizontal="right" vertical="center"/>
    </xf>
    <xf numFmtId="0" fontId="1" fillId="0" borderId="3" xfId="0" quotePrefix="1" applyFont="1" applyFill="1" applyBorder="1" applyAlignment="1">
      <alignment horizontal="center" vertical="center" wrapText="1"/>
    </xf>
    <xf numFmtId="3" fontId="12" fillId="0" borderId="4" xfId="50" applyNumberFormat="1" applyFont="1" applyFill="1">
      <alignment horizontal="right" vertical="center"/>
    </xf>
    <xf numFmtId="3" fontId="12" fillId="27" borderId="4" xfId="50" applyNumberFormat="1" applyFont="1" applyFill="1">
      <alignment horizontal="right" vertical="center"/>
    </xf>
    <xf numFmtId="3" fontId="12" fillId="27" borderId="4" xfId="45" applyNumberFormat="1" applyFont="1" applyFill="1">
      <alignment vertical="center"/>
    </xf>
    <xf numFmtId="3" fontId="12" fillId="28" borderId="4" xfId="50" applyNumberFormat="1" applyFont="1" applyFill="1">
      <alignment horizontal="right" vertical="center"/>
    </xf>
    <xf numFmtId="0" fontId="15" fillId="0" borderId="0" xfId="0" applyFont="1" applyFill="1"/>
    <xf numFmtId="3" fontId="19" fillId="0" borderId="4" xfId="50" applyNumberFormat="1" applyFont="1" applyFill="1">
      <alignment horizontal="right" vertical="center"/>
    </xf>
    <xf numFmtId="3" fontId="19" fillId="27" borderId="4" xfId="50" applyNumberFormat="1" applyFont="1" applyFill="1">
      <alignment horizontal="right" vertical="center"/>
    </xf>
    <xf numFmtId="0" fontId="18" fillId="0" borderId="0" xfId="0" applyFont="1" applyFill="1"/>
    <xf numFmtId="3" fontId="20" fillId="28" borderId="4" xfId="50" applyNumberFormat="1" applyFont="1" applyFill="1">
      <alignment horizontal="right" vertical="center"/>
    </xf>
    <xf numFmtId="3" fontId="12" fillId="0" borderId="6" xfId="50" applyNumberFormat="1" applyFont="1" applyFill="1" applyBorder="1">
      <alignment horizontal="right" vertical="center"/>
    </xf>
    <xf numFmtId="3" fontId="12" fillId="27" borderId="4" xfId="50" applyNumberFormat="1" applyFont="1" applyFill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</xf>
  </cellXfs>
  <cellStyles count="51">
    <cellStyle name="Normal 2" xfId="3" xr:uid="{00000000-0005-0000-0000-000001000000}"/>
    <cellStyle name="Normalno" xfId="0" builtinId="0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4"/>
  <sheetViews>
    <sheetView tabSelected="1" zoomScale="115" zoomScaleNormal="115" workbookViewId="0">
      <pane xSplit="2" ySplit="2" topLeftCell="C81" activePane="bottomRight" state="frozen"/>
      <selection pane="topRight" activeCell="C1" sqref="C1"/>
      <selection pane="bottomLeft" activeCell="A3" sqref="A3"/>
      <selection pane="bottomRight" activeCell="D30" sqref="D30"/>
    </sheetView>
  </sheetViews>
  <sheetFormatPr defaultRowHeight="15" x14ac:dyDescent="0.25"/>
  <cols>
    <col min="1" max="1" width="17.28515625" style="4" customWidth="1"/>
    <col min="2" max="2" width="20.7109375" style="4" customWidth="1"/>
    <col min="3" max="3" width="13.28515625" style="22" customWidth="1"/>
    <col min="4" max="4" width="13.28515625" style="25" customWidth="1"/>
    <col min="5" max="7" width="13.28515625" style="22" customWidth="1"/>
    <col min="8" max="16384" width="9.140625" style="4"/>
  </cols>
  <sheetData>
    <row r="2" spans="1:7" ht="51" x14ac:dyDescent="0.25">
      <c r="A2" s="3" t="s">
        <v>48</v>
      </c>
      <c r="B2" s="3" t="s">
        <v>49</v>
      </c>
      <c r="C2" s="17" t="s">
        <v>50</v>
      </c>
      <c r="D2" s="17" t="s">
        <v>51</v>
      </c>
      <c r="E2" s="29" t="s">
        <v>52</v>
      </c>
      <c r="F2" s="29" t="s">
        <v>53</v>
      </c>
      <c r="G2" s="29" t="s">
        <v>54</v>
      </c>
    </row>
    <row r="3" spans="1:7" x14ac:dyDescent="0.25">
      <c r="A3" s="6" t="s">
        <v>44</v>
      </c>
      <c r="B3" s="7" t="s">
        <v>45</v>
      </c>
      <c r="C3" s="27">
        <f t="shared" ref="C3:D3" si="0">C4+C9+C12+C15+C18+C30+C75+C78+C89</f>
        <v>7013725.4852345865</v>
      </c>
      <c r="D3" s="27">
        <f t="shared" si="0"/>
        <v>6648021</v>
      </c>
      <c r="E3" s="27">
        <f>E4+E9+E12+E15+E18+E30+E75+E78+E89</f>
        <v>6344867</v>
      </c>
      <c r="F3" s="27">
        <f>F4+F9+F12+F15+F18+F30+F75+F78+F89</f>
        <v>4816086</v>
      </c>
      <c r="G3" s="27">
        <f>G4+G9+G12+G15+G18+G30+G75+G78+G89</f>
        <v>4469224</v>
      </c>
    </row>
    <row r="4" spans="1:7" x14ac:dyDescent="0.25">
      <c r="A4" s="14" t="s">
        <v>1</v>
      </c>
      <c r="B4" s="13" t="s">
        <v>2</v>
      </c>
      <c r="C4" s="26">
        <f t="shared" ref="C4:G4" si="1">C5</f>
        <v>1652991.560687504</v>
      </c>
      <c r="D4" s="26">
        <f t="shared" si="1"/>
        <v>1985082</v>
      </c>
      <c r="E4" s="26">
        <f t="shared" si="1"/>
        <v>2075748</v>
      </c>
      <c r="F4" s="26">
        <f t="shared" si="1"/>
        <v>2082331</v>
      </c>
      <c r="G4" s="26">
        <f t="shared" si="1"/>
        <v>2080296</v>
      </c>
    </row>
    <row r="5" spans="1:7" x14ac:dyDescent="0.25">
      <c r="A5" s="15" t="s">
        <v>29</v>
      </c>
      <c r="B5" s="11" t="s">
        <v>0</v>
      </c>
      <c r="C5" s="21">
        <f>C6+C7+C8</f>
        <v>1652991.560687504</v>
      </c>
      <c r="D5" s="21">
        <f>D6+D7+D8</f>
        <v>1985082</v>
      </c>
      <c r="E5" s="21">
        <f>E6+E7+E8</f>
        <v>2075748</v>
      </c>
      <c r="F5" s="21">
        <f t="shared" ref="F5:G5" si="2">F6+F7+F8</f>
        <v>2082331</v>
      </c>
      <c r="G5" s="21">
        <f t="shared" si="2"/>
        <v>2080296</v>
      </c>
    </row>
    <row r="6" spans="1:7" x14ac:dyDescent="0.25">
      <c r="A6" s="5" t="s">
        <v>15</v>
      </c>
      <c r="B6" s="1" t="s">
        <v>31</v>
      </c>
      <c r="C6" s="18">
        <f>11528406/7.5345</f>
        <v>1530082.4208640254</v>
      </c>
      <c r="D6" s="19">
        <v>1842901</v>
      </c>
      <c r="E6" s="18">
        <v>1968449</v>
      </c>
      <c r="F6" s="18">
        <v>1974874</v>
      </c>
      <c r="G6" s="18">
        <v>1972681</v>
      </c>
    </row>
    <row r="7" spans="1:7" x14ac:dyDescent="0.25">
      <c r="A7" s="5" t="s">
        <v>20</v>
      </c>
      <c r="B7" s="1" t="s">
        <v>30</v>
      </c>
      <c r="C7" s="18">
        <f>360881/7.5345</f>
        <v>47897.139823478661</v>
      </c>
      <c r="D7" s="19">
        <v>67169</v>
      </c>
      <c r="E7" s="18">
        <v>32287</v>
      </c>
      <c r="F7" s="18">
        <v>32445</v>
      </c>
      <c r="G7" s="18">
        <v>32603</v>
      </c>
    </row>
    <row r="8" spans="1:7" x14ac:dyDescent="0.25">
      <c r="A8" s="5" t="s">
        <v>25</v>
      </c>
      <c r="B8" s="1" t="s">
        <v>37</v>
      </c>
      <c r="C8" s="18">
        <v>75012</v>
      </c>
      <c r="D8" s="28">
        <v>75012</v>
      </c>
      <c r="E8" s="18">
        <v>75012</v>
      </c>
      <c r="F8" s="18">
        <v>75012</v>
      </c>
      <c r="G8" s="18">
        <v>75012</v>
      </c>
    </row>
    <row r="9" spans="1:7" x14ac:dyDescent="0.25">
      <c r="A9" s="14" t="s">
        <v>56</v>
      </c>
      <c r="B9" s="13" t="s">
        <v>57</v>
      </c>
      <c r="C9" s="26">
        <f t="shared" ref="C9:G16" si="3">C10</f>
        <v>0</v>
      </c>
      <c r="D9" s="26">
        <f t="shared" si="3"/>
        <v>0</v>
      </c>
      <c r="E9" s="26">
        <f t="shared" si="3"/>
        <v>0</v>
      </c>
      <c r="F9" s="26">
        <f t="shared" si="3"/>
        <v>0</v>
      </c>
      <c r="G9" s="26">
        <f t="shared" si="3"/>
        <v>0</v>
      </c>
    </row>
    <row r="10" spans="1:7" x14ac:dyDescent="0.25">
      <c r="A10" s="2" t="s">
        <v>29</v>
      </c>
      <c r="B10" s="1" t="s">
        <v>0</v>
      </c>
      <c r="C10" s="21">
        <f>C11</f>
        <v>0</v>
      </c>
      <c r="D10" s="21">
        <f>D11</f>
        <v>0</v>
      </c>
      <c r="E10" s="21">
        <f>E11</f>
        <v>0</v>
      </c>
      <c r="F10" s="21">
        <f t="shared" si="3"/>
        <v>0</v>
      </c>
      <c r="G10" s="21">
        <f t="shared" si="3"/>
        <v>0</v>
      </c>
    </row>
    <row r="11" spans="1:7" x14ac:dyDescent="0.25">
      <c r="A11" s="5">
        <v>32</v>
      </c>
      <c r="B11" s="1" t="s">
        <v>30</v>
      </c>
      <c r="C11" s="18">
        <v>0</v>
      </c>
      <c r="D11" s="19">
        <v>0</v>
      </c>
      <c r="E11" s="18">
        <v>0</v>
      </c>
      <c r="F11" s="18">
        <v>0</v>
      </c>
      <c r="G11" s="18">
        <v>0</v>
      </c>
    </row>
    <row r="12" spans="1:7" x14ac:dyDescent="0.25">
      <c r="A12" s="14" t="s">
        <v>58</v>
      </c>
      <c r="B12" s="13" t="s">
        <v>59</v>
      </c>
      <c r="C12" s="26">
        <f t="shared" si="3"/>
        <v>0</v>
      </c>
      <c r="D12" s="26">
        <f t="shared" si="3"/>
        <v>0</v>
      </c>
      <c r="E12" s="26">
        <f t="shared" si="3"/>
        <v>0</v>
      </c>
      <c r="F12" s="26">
        <f t="shared" si="3"/>
        <v>15927</v>
      </c>
      <c r="G12" s="26">
        <f t="shared" si="3"/>
        <v>0</v>
      </c>
    </row>
    <row r="13" spans="1:7" x14ac:dyDescent="0.25">
      <c r="A13" s="2" t="s">
        <v>29</v>
      </c>
      <c r="B13" s="1" t="s">
        <v>0</v>
      </c>
      <c r="C13" s="21">
        <f>C14</f>
        <v>0</v>
      </c>
      <c r="D13" s="21">
        <f>D14</f>
        <v>0</v>
      </c>
      <c r="E13" s="21">
        <f>E14</f>
        <v>0</v>
      </c>
      <c r="F13" s="21">
        <f t="shared" si="3"/>
        <v>15927</v>
      </c>
      <c r="G13" s="21">
        <f t="shared" si="3"/>
        <v>0</v>
      </c>
    </row>
    <row r="14" spans="1:7" x14ac:dyDescent="0.25">
      <c r="A14" s="5">
        <v>32</v>
      </c>
      <c r="B14" s="1" t="s">
        <v>30</v>
      </c>
      <c r="C14" s="18"/>
      <c r="D14" s="19">
        <v>0</v>
      </c>
      <c r="E14" s="18">
        <v>0</v>
      </c>
      <c r="F14" s="18">
        <v>15927</v>
      </c>
      <c r="G14" s="18">
        <v>0</v>
      </c>
    </row>
    <row r="15" spans="1:7" x14ac:dyDescent="0.25">
      <c r="A15" s="14" t="s">
        <v>60</v>
      </c>
      <c r="B15" s="13" t="s">
        <v>61</v>
      </c>
      <c r="C15" s="26">
        <f t="shared" si="3"/>
        <v>115961</v>
      </c>
      <c r="D15" s="26">
        <f t="shared" si="3"/>
        <v>150750</v>
      </c>
      <c r="E15" s="26">
        <f t="shared" si="3"/>
        <v>150750</v>
      </c>
      <c r="F15" s="26">
        <f t="shared" si="3"/>
        <v>150750</v>
      </c>
      <c r="G15" s="26">
        <f t="shared" si="3"/>
        <v>150750</v>
      </c>
    </row>
    <row r="16" spans="1:7" x14ac:dyDescent="0.25">
      <c r="A16" s="15" t="s">
        <v>29</v>
      </c>
      <c r="B16" s="11" t="s">
        <v>0</v>
      </c>
      <c r="C16" s="21">
        <f>C17</f>
        <v>115961</v>
      </c>
      <c r="D16" s="21">
        <f>D17</f>
        <v>150750</v>
      </c>
      <c r="E16" s="21">
        <f>E17</f>
        <v>150750</v>
      </c>
      <c r="F16" s="21">
        <f t="shared" si="3"/>
        <v>150750</v>
      </c>
      <c r="G16" s="21">
        <f t="shared" si="3"/>
        <v>150750</v>
      </c>
    </row>
    <row r="17" spans="1:7" x14ac:dyDescent="0.25">
      <c r="A17" s="5">
        <v>32</v>
      </c>
      <c r="B17" s="1" t="s">
        <v>30</v>
      </c>
      <c r="C17" s="18">
        <v>115961</v>
      </c>
      <c r="D17" s="19">
        <v>150750</v>
      </c>
      <c r="E17" s="18">
        <v>150750</v>
      </c>
      <c r="F17" s="18">
        <v>150750</v>
      </c>
      <c r="G17" s="18">
        <v>150750</v>
      </c>
    </row>
    <row r="18" spans="1:7" x14ac:dyDescent="0.25">
      <c r="A18" s="14" t="s">
        <v>5</v>
      </c>
      <c r="B18" s="13" t="s">
        <v>6</v>
      </c>
      <c r="C18" s="9">
        <f>C19</f>
        <v>1641928.3296834559</v>
      </c>
      <c r="D18" s="26">
        <f t="shared" ref="D18:G18" si="4">D19</f>
        <v>1092087</v>
      </c>
      <c r="E18" s="26">
        <f t="shared" si="4"/>
        <v>1400638</v>
      </c>
      <c r="F18" s="26">
        <f t="shared" si="4"/>
        <v>1400638</v>
      </c>
      <c r="G18" s="26">
        <f t="shared" si="4"/>
        <v>1400638</v>
      </c>
    </row>
    <row r="19" spans="1:7" x14ac:dyDescent="0.25">
      <c r="A19" s="15" t="s">
        <v>29</v>
      </c>
      <c r="B19" s="11" t="s">
        <v>0</v>
      </c>
      <c r="C19" s="21">
        <f>C20+C21+C22+C24+C25+C26+C27+C28+C29+C23</f>
        <v>1641928.3296834559</v>
      </c>
      <c r="D19" s="21">
        <f t="shared" ref="D19:G19" si="5">D20+D21+D22+D24+D25+D26+D27+D28+D29</f>
        <v>1092087</v>
      </c>
      <c r="E19" s="21">
        <f t="shared" si="5"/>
        <v>1400638</v>
      </c>
      <c r="F19" s="21">
        <f t="shared" si="5"/>
        <v>1400638</v>
      </c>
      <c r="G19" s="21">
        <f t="shared" si="5"/>
        <v>1400638</v>
      </c>
    </row>
    <row r="20" spans="1:7" x14ac:dyDescent="0.25">
      <c r="A20" s="5" t="s">
        <v>15</v>
      </c>
      <c r="B20" s="1" t="s">
        <v>31</v>
      </c>
      <c r="C20" s="18">
        <f>1448137/7.5345</f>
        <v>192200.80960913131</v>
      </c>
      <c r="D20" s="20">
        <v>117551</v>
      </c>
      <c r="E20" s="18">
        <v>245200</v>
      </c>
      <c r="F20" s="18">
        <v>245200</v>
      </c>
      <c r="G20" s="18">
        <v>245200</v>
      </c>
    </row>
    <row r="21" spans="1:7" x14ac:dyDescent="0.25">
      <c r="A21" s="5" t="s">
        <v>20</v>
      </c>
      <c r="B21" s="1" t="s">
        <v>30</v>
      </c>
      <c r="C21" s="18">
        <f>6230268/7.5345</f>
        <v>826898.66613577539</v>
      </c>
      <c r="D21" s="19">
        <v>763315</v>
      </c>
      <c r="E21" s="18">
        <v>755162</v>
      </c>
      <c r="F21" s="18">
        <v>755162</v>
      </c>
      <c r="G21" s="18">
        <v>755162</v>
      </c>
    </row>
    <row r="22" spans="1:7" x14ac:dyDescent="0.25">
      <c r="A22" s="5" t="s">
        <v>21</v>
      </c>
      <c r="B22" s="1" t="s">
        <v>32</v>
      </c>
      <c r="C22" s="18">
        <f>132837/7.5345</f>
        <v>17630.499701373679</v>
      </c>
      <c r="D22" s="19">
        <v>35130</v>
      </c>
      <c r="E22" s="18">
        <v>9150</v>
      </c>
      <c r="F22" s="18">
        <v>9150</v>
      </c>
      <c r="G22" s="18">
        <v>9150</v>
      </c>
    </row>
    <row r="23" spans="1:7" x14ac:dyDescent="0.25">
      <c r="A23" s="5">
        <v>36</v>
      </c>
      <c r="B23" s="1"/>
      <c r="C23" s="18">
        <f>2456033/7.5345</f>
        <v>325971.59731899924</v>
      </c>
      <c r="D23" s="24"/>
      <c r="E23" s="18"/>
      <c r="F23" s="18"/>
      <c r="G23" s="18"/>
    </row>
    <row r="24" spans="1:7" x14ac:dyDescent="0.25">
      <c r="A24" s="5" t="s">
        <v>22</v>
      </c>
      <c r="B24" s="1" t="s">
        <v>33</v>
      </c>
      <c r="C24" s="18">
        <f>890600/7.5345</f>
        <v>118202.93317406595</v>
      </c>
      <c r="D24" s="19">
        <v>112591</v>
      </c>
      <c r="E24" s="18">
        <v>150000</v>
      </c>
      <c r="F24" s="18">
        <v>150000</v>
      </c>
      <c r="G24" s="18">
        <v>150000</v>
      </c>
    </row>
    <row r="25" spans="1:7" x14ac:dyDescent="0.25">
      <c r="A25" s="5" t="s">
        <v>25</v>
      </c>
      <c r="B25" s="1" t="s">
        <v>37</v>
      </c>
      <c r="C25" s="18"/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5" t="s">
        <v>23</v>
      </c>
      <c r="B26" s="1" t="s">
        <v>41</v>
      </c>
      <c r="C26" s="18">
        <f>48750/7.5345</f>
        <v>6470.2369102130197</v>
      </c>
      <c r="D26" s="18">
        <v>500</v>
      </c>
      <c r="E26" s="18">
        <v>5000</v>
      </c>
      <c r="F26" s="18">
        <v>5000</v>
      </c>
      <c r="G26" s="18">
        <v>5000</v>
      </c>
    </row>
    <row r="27" spans="1:7" x14ac:dyDescent="0.25">
      <c r="A27" s="5" t="s">
        <v>24</v>
      </c>
      <c r="B27" s="1" t="s">
        <v>34</v>
      </c>
      <c r="C27" s="18">
        <f>1164484/7.5345</f>
        <v>154553.5868338974</v>
      </c>
      <c r="D27" s="18">
        <v>57900</v>
      </c>
      <c r="E27" s="18">
        <v>231026</v>
      </c>
      <c r="F27" s="18">
        <v>231026</v>
      </c>
      <c r="G27" s="18">
        <v>231026</v>
      </c>
    </row>
    <row r="28" spans="1:7" x14ac:dyDescent="0.25">
      <c r="A28" s="5">
        <v>43</v>
      </c>
      <c r="B28" s="1" t="s">
        <v>47</v>
      </c>
      <c r="C28" s="18">
        <v>0</v>
      </c>
      <c r="D28" s="18">
        <v>100</v>
      </c>
      <c r="E28" s="18">
        <v>100</v>
      </c>
      <c r="F28" s="18">
        <v>100</v>
      </c>
      <c r="G28" s="18">
        <v>100</v>
      </c>
    </row>
    <row r="29" spans="1:7" x14ac:dyDescent="0.25">
      <c r="A29" s="5" t="s">
        <v>26</v>
      </c>
      <c r="B29" s="1" t="s">
        <v>35</v>
      </c>
      <c r="C29" s="18">
        <v>0</v>
      </c>
      <c r="D29" s="18">
        <v>5000</v>
      </c>
      <c r="E29" s="18">
        <v>5000</v>
      </c>
      <c r="F29" s="18">
        <v>5000</v>
      </c>
      <c r="G29" s="18">
        <v>5000</v>
      </c>
    </row>
    <row r="30" spans="1:7" x14ac:dyDescent="0.25">
      <c r="A30" s="14" t="s">
        <v>17</v>
      </c>
      <c r="B30" s="13" t="s">
        <v>2</v>
      </c>
      <c r="C30" s="26">
        <f>C31+C38+C47+C58+C68</f>
        <v>928447.80675559095</v>
      </c>
      <c r="D30" s="9">
        <f>D31+D38+D47+D58+D68</f>
        <v>922472</v>
      </c>
      <c r="E30" s="9">
        <f>E31+E38+E47+E58+E68</f>
        <v>998800</v>
      </c>
      <c r="F30" s="9">
        <f t="shared" ref="F30:G30" si="6">F31+F38+F47+F58+F68</f>
        <v>814440</v>
      </c>
      <c r="G30" s="9">
        <f t="shared" si="6"/>
        <v>699640</v>
      </c>
    </row>
    <row r="31" spans="1:7" x14ac:dyDescent="0.25">
      <c r="A31" s="15" t="s">
        <v>15</v>
      </c>
      <c r="B31" s="11" t="s">
        <v>16</v>
      </c>
      <c r="C31" s="21">
        <f t="shared" ref="C31" si="7">C32+C33+C36</f>
        <v>73580.728648218195</v>
      </c>
      <c r="D31" s="21">
        <f>D32+D33+D36+D34+D35+D37</f>
        <v>77500</v>
      </c>
      <c r="E31" s="21">
        <f t="shared" ref="E31:G31" si="8">E32+E33+E36+E34+E35+E37</f>
        <v>113000</v>
      </c>
      <c r="F31" s="21">
        <f t="shared" si="8"/>
        <v>102640</v>
      </c>
      <c r="G31" s="21">
        <f t="shared" si="8"/>
        <v>92000</v>
      </c>
    </row>
    <row r="32" spans="1:7" x14ac:dyDescent="0.25">
      <c r="A32" s="5" t="s">
        <v>15</v>
      </c>
      <c r="B32" s="1" t="s">
        <v>31</v>
      </c>
      <c r="C32" s="18">
        <f>543476/7.5345</f>
        <v>72131.661025947309</v>
      </c>
      <c r="D32" s="18">
        <v>75500</v>
      </c>
      <c r="E32" s="18">
        <v>110000</v>
      </c>
      <c r="F32" s="18">
        <v>100000</v>
      </c>
      <c r="G32" s="18">
        <v>90000</v>
      </c>
    </row>
    <row r="33" spans="1:7" x14ac:dyDescent="0.25">
      <c r="A33" s="5" t="s">
        <v>20</v>
      </c>
      <c r="B33" s="1" t="s">
        <v>30</v>
      </c>
      <c r="C33" s="18">
        <f>7918/7.5345</f>
        <v>1050.899197027009</v>
      </c>
      <c r="D33" s="18">
        <v>1000</v>
      </c>
      <c r="E33" s="18">
        <v>0</v>
      </c>
      <c r="F33" s="18">
        <v>0</v>
      </c>
      <c r="G33" s="18">
        <v>0</v>
      </c>
    </row>
    <row r="34" spans="1:7" x14ac:dyDescent="0.25">
      <c r="A34" s="5">
        <v>34</v>
      </c>
      <c r="B34" s="1" t="s">
        <v>32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</row>
    <row r="35" spans="1:7" x14ac:dyDescent="0.25">
      <c r="A35" s="5">
        <v>37</v>
      </c>
      <c r="B35" s="1" t="s">
        <v>33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</row>
    <row r="36" spans="1:7" x14ac:dyDescent="0.25">
      <c r="A36" s="5">
        <v>38</v>
      </c>
      <c r="B36" s="1" t="s">
        <v>37</v>
      </c>
      <c r="C36" s="18">
        <f>3000/7.5345</f>
        <v>398.16842524387812</v>
      </c>
      <c r="D36" s="18">
        <v>1000</v>
      </c>
      <c r="E36" s="18">
        <v>3000</v>
      </c>
      <c r="F36" s="18">
        <v>2640</v>
      </c>
      <c r="G36" s="18">
        <v>2000</v>
      </c>
    </row>
    <row r="37" spans="1:7" x14ac:dyDescent="0.25">
      <c r="A37" s="5">
        <v>42</v>
      </c>
      <c r="B37" s="1" t="s">
        <v>34</v>
      </c>
      <c r="C37" s="18">
        <f>129855/7.5345</f>
        <v>17234.720286681266</v>
      </c>
      <c r="D37" s="18">
        <v>0</v>
      </c>
      <c r="E37" s="18">
        <v>0</v>
      </c>
      <c r="F37" s="18">
        <v>0</v>
      </c>
      <c r="G37" s="18">
        <v>0</v>
      </c>
    </row>
    <row r="38" spans="1:7" x14ac:dyDescent="0.25">
      <c r="A38" s="15" t="s">
        <v>9</v>
      </c>
      <c r="B38" s="11" t="s">
        <v>10</v>
      </c>
      <c r="C38" s="21">
        <f>C39+C40+C41+C42+C43+C44+C45+C46</f>
        <v>739469.63965757517</v>
      </c>
      <c r="D38" s="21">
        <f t="shared" ref="D38:G38" si="9">D39+D40+D41+D42+D43+D44+D45+D46</f>
        <v>744510</v>
      </c>
      <c r="E38" s="21">
        <f t="shared" si="9"/>
        <v>765800</v>
      </c>
      <c r="F38" s="21">
        <f t="shared" si="9"/>
        <v>660800</v>
      </c>
      <c r="G38" s="21">
        <f t="shared" si="9"/>
        <v>556640</v>
      </c>
    </row>
    <row r="39" spans="1:7" x14ac:dyDescent="0.25">
      <c r="A39" s="5" t="s">
        <v>15</v>
      </c>
      <c r="B39" s="1" t="s">
        <v>31</v>
      </c>
      <c r="C39" s="18">
        <f>26000/7.5345</f>
        <v>3450.7930187802772</v>
      </c>
      <c r="D39" s="18">
        <v>200</v>
      </c>
      <c r="E39" s="18">
        <v>0</v>
      </c>
      <c r="F39" s="18">
        <v>0</v>
      </c>
      <c r="G39" s="18">
        <v>0</v>
      </c>
    </row>
    <row r="40" spans="1:7" x14ac:dyDescent="0.25">
      <c r="A40" s="5" t="s">
        <v>20</v>
      </c>
      <c r="B40" s="1" t="s">
        <v>30</v>
      </c>
      <c r="C40" s="18">
        <f>4434094/7.5345</f>
        <v>588505.40845444286</v>
      </c>
      <c r="D40" s="18">
        <v>676150</v>
      </c>
      <c r="E40" s="18">
        <v>663700</v>
      </c>
      <c r="F40" s="18">
        <v>574300</v>
      </c>
      <c r="G40" s="18">
        <v>483050</v>
      </c>
    </row>
    <row r="41" spans="1:7" x14ac:dyDescent="0.25">
      <c r="A41" s="5" t="s">
        <v>21</v>
      </c>
      <c r="B41" s="1" t="s">
        <v>32</v>
      </c>
      <c r="C41" s="18">
        <f>1180/7.5345</f>
        <v>156.61291392925872</v>
      </c>
      <c r="D41" s="18">
        <v>100</v>
      </c>
      <c r="E41" s="18">
        <v>100</v>
      </c>
      <c r="F41" s="18">
        <v>100</v>
      </c>
      <c r="G41" s="18">
        <v>90</v>
      </c>
    </row>
    <row r="42" spans="1:7" x14ac:dyDescent="0.25">
      <c r="A42" s="5" t="s">
        <v>22</v>
      </c>
      <c r="B42" s="1" t="s">
        <v>33</v>
      </c>
      <c r="C42" s="18">
        <f>68000/7.5345</f>
        <v>9025.1509721945713</v>
      </c>
      <c r="D42" s="18">
        <v>15760</v>
      </c>
      <c r="E42" s="18">
        <v>15000</v>
      </c>
      <c r="F42" s="18">
        <v>10000</v>
      </c>
      <c r="G42" s="18">
        <v>9000</v>
      </c>
    </row>
    <row r="43" spans="1:7" x14ac:dyDescent="0.25">
      <c r="A43" s="5">
        <v>38</v>
      </c>
      <c r="B43" s="1" t="s">
        <v>37</v>
      </c>
      <c r="C43" s="18">
        <f>53000/7.5345</f>
        <v>7034.3088459751807</v>
      </c>
      <c r="D43" s="18">
        <v>1100</v>
      </c>
      <c r="E43" s="18">
        <v>1000</v>
      </c>
      <c r="F43" s="18">
        <v>900</v>
      </c>
      <c r="G43" s="18">
        <v>500</v>
      </c>
    </row>
    <row r="44" spans="1:7" x14ac:dyDescent="0.25">
      <c r="A44" s="5" t="s">
        <v>24</v>
      </c>
      <c r="B44" s="1" t="s">
        <v>34</v>
      </c>
      <c r="C44" s="18">
        <f>189260/7.5345</f>
        <v>25119.118720552124</v>
      </c>
      <c r="D44" s="18">
        <v>51100</v>
      </c>
      <c r="E44" s="18">
        <v>86000</v>
      </c>
      <c r="F44" s="18">
        <v>75500</v>
      </c>
      <c r="G44" s="18">
        <v>64000</v>
      </c>
    </row>
    <row r="45" spans="1:7" x14ac:dyDescent="0.25">
      <c r="A45" s="5">
        <v>45</v>
      </c>
      <c r="B45" s="1" t="s">
        <v>35</v>
      </c>
      <c r="C45" s="18"/>
      <c r="D45" s="18">
        <v>100</v>
      </c>
      <c r="E45" s="18"/>
      <c r="F45" s="18"/>
      <c r="G45" s="18"/>
    </row>
    <row r="46" spans="1:7" x14ac:dyDescent="0.25">
      <c r="A46" s="5">
        <v>51</v>
      </c>
      <c r="B46" s="1"/>
      <c r="C46" s="18">
        <f>800000/7.5345</f>
        <v>106178.24673170084</v>
      </c>
      <c r="D46" s="23"/>
      <c r="E46" s="18"/>
      <c r="F46" s="18"/>
      <c r="G46" s="18"/>
    </row>
    <row r="47" spans="1:7" x14ac:dyDescent="0.25">
      <c r="A47" s="15" t="s">
        <v>11</v>
      </c>
      <c r="B47" s="11" t="s">
        <v>12</v>
      </c>
      <c r="C47" s="21">
        <f>C48+C49+C50+C51+C52+C53+C54+C55+C56+C57</f>
        <v>0</v>
      </c>
      <c r="D47" s="21">
        <f>D48+D49+D50+D51+D52+D53+D54+D55+D56+D57</f>
        <v>0</v>
      </c>
      <c r="E47" s="21">
        <f t="shared" ref="E47:G47" si="10">E48+E49+E50+E51+E52+E53+E54+E55+E56+E57</f>
        <v>0</v>
      </c>
      <c r="F47" s="21">
        <f t="shared" si="10"/>
        <v>0</v>
      </c>
      <c r="G47" s="21">
        <f t="shared" si="10"/>
        <v>0</v>
      </c>
    </row>
    <row r="48" spans="1:7" x14ac:dyDescent="0.25">
      <c r="A48" s="5" t="s">
        <v>15</v>
      </c>
      <c r="B48" s="1" t="s">
        <v>31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</row>
    <row r="49" spans="1:7" x14ac:dyDescent="0.25">
      <c r="A49" s="5" t="s">
        <v>20</v>
      </c>
      <c r="B49" s="1" t="s">
        <v>30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</row>
    <row r="50" spans="1:7" x14ac:dyDescent="0.25">
      <c r="A50" s="5" t="s">
        <v>21</v>
      </c>
      <c r="B50" s="1" t="s">
        <v>32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</row>
    <row r="51" spans="1:7" x14ac:dyDescent="0.25">
      <c r="A51" s="5" t="s">
        <v>28</v>
      </c>
      <c r="B51" s="1" t="s">
        <v>38</v>
      </c>
      <c r="C51" s="18">
        <v>0</v>
      </c>
      <c r="D51" s="23"/>
      <c r="E51" s="18">
        <v>0</v>
      </c>
      <c r="F51" s="18">
        <v>0</v>
      </c>
      <c r="G51" s="18">
        <v>0</v>
      </c>
    </row>
    <row r="52" spans="1:7" x14ac:dyDescent="0.25">
      <c r="A52" s="5" t="s">
        <v>27</v>
      </c>
      <c r="B52" s="1" t="s">
        <v>36</v>
      </c>
      <c r="C52" s="18">
        <v>0</v>
      </c>
      <c r="D52" s="23"/>
      <c r="E52" s="18">
        <v>0</v>
      </c>
      <c r="F52" s="18">
        <v>0</v>
      </c>
      <c r="G52" s="18">
        <v>0</v>
      </c>
    </row>
    <row r="53" spans="1:7" x14ac:dyDescent="0.25">
      <c r="A53" s="5" t="s">
        <v>22</v>
      </c>
      <c r="B53" s="1" t="s">
        <v>33</v>
      </c>
      <c r="C53" s="18">
        <v>0</v>
      </c>
      <c r="D53" s="23"/>
      <c r="E53" s="18">
        <v>0</v>
      </c>
      <c r="F53" s="18">
        <v>0</v>
      </c>
      <c r="G53" s="18">
        <v>0</v>
      </c>
    </row>
    <row r="54" spans="1:7" x14ac:dyDescent="0.25">
      <c r="A54" s="5" t="s">
        <v>25</v>
      </c>
      <c r="B54" s="1" t="s">
        <v>37</v>
      </c>
      <c r="C54" s="18">
        <v>0</v>
      </c>
      <c r="D54" s="23"/>
      <c r="E54" s="18">
        <v>0</v>
      </c>
      <c r="F54" s="18">
        <v>0</v>
      </c>
      <c r="G54" s="18">
        <v>0</v>
      </c>
    </row>
    <row r="55" spans="1:7" x14ac:dyDescent="0.25">
      <c r="A55" s="5" t="s">
        <v>23</v>
      </c>
      <c r="B55" s="1" t="s">
        <v>41</v>
      </c>
      <c r="C55" s="18">
        <v>0</v>
      </c>
      <c r="D55" s="23"/>
      <c r="E55" s="18">
        <v>0</v>
      </c>
      <c r="F55" s="18">
        <v>0</v>
      </c>
      <c r="G55" s="18">
        <v>0</v>
      </c>
    </row>
    <row r="56" spans="1:7" x14ac:dyDescent="0.25">
      <c r="A56" s="5" t="s">
        <v>24</v>
      </c>
      <c r="B56" s="1" t="s">
        <v>34</v>
      </c>
      <c r="C56" s="18">
        <v>0</v>
      </c>
      <c r="D56" s="23"/>
      <c r="E56" s="18">
        <v>0</v>
      </c>
      <c r="F56" s="18">
        <v>0</v>
      </c>
      <c r="G56" s="18">
        <v>0</v>
      </c>
    </row>
    <row r="57" spans="1:7" x14ac:dyDescent="0.25">
      <c r="A57" s="5" t="s">
        <v>26</v>
      </c>
      <c r="B57" s="1" t="s">
        <v>35</v>
      </c>
      <c r="C57" s="18">
        <v>0</v>
      </c>
      <c r="D57" s="23"/>
      <c r="E57" s="18">
        <v>0</v>
      </c>
      <c r="F57" s="18">
        <v>0</v>
      </c>
      <c r="G57" s="18">
        <v>0</v>
      </c>
    </row>
    <row r="58" spans="1:7" x14ac:dyDescent="0.25">
      <c r="A58" s="15" t="s">
        <v>40</v>
      </c>
      <c r="B58" s="11" t="s">
        <v>13</v>
      </c>
      <c r="C58" s="21">
        <f>C59+C60+C61+C62+C63+C64+C65+C66+C67</f>
        <v>115397.43844979758</v>
      </c>
      <c r="D58" s="21">
        <f t="shared" ref="D58" si="11">D59+D60+D61+D62+D63+D64+D65+D66+D67</f>
        <v>100462</v>
      </c>
      <c r="E58" s="21">
        <f>E59+E60+E61+E62+E63+E64+E65+E66+E67</f>
        <v>120000</v>
      </c>
      <c r="F58" s="21">
        <f t="shared" ref="F58:G58" si="12">F59+F60+F61+F62+F63+F64+F65+F66+F67</f>
        <v>51000</v>
      </c>
      <c r="G58" s="21">
        <f t="shared" si="12"/>
        <v>51000</v>
      </c>
    </row>
    <row r="59" spans="1:7" x14ac:dyDescent="0.25">
      <c r="A59" s="5" t="s">
        <v>15</v>
      </c>
      <c r="B59" s="1" t="s">
        <v>31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</row>
    <row r="60" spans="1:7" x14ac:dyDescent="0.25">
      <c r="A60" s="5" t="s">
        <v>20</v>
      </c>
      <c r="B60" s="1" t="s">
        <v>30</v>
      </c>
      <c r="C60" s="18">
        <f>13916/7.5345</f>
        <v>1846.9706018979361</v>
      </c>
      <c r="D60" s="18">
        <v>12000</v>
      </c>
      <c r="E60" s="18">
        <v>1000</v>
      </c>
      <c r="F60" s="18">
        <v>1000</v>
      </c>
      <c r="G60" s="18">
        <v>1000</v>
      </c>
    </row>
    <row r="61" spans="1:7" x14ac:dyDescent="0.25">
      <c r="A61" s="5" t="s">
        <v>21</v>
      </c>
      <c r="B61" s="1" t="s">
        <v>32</v>
      </c>
      <c r="C61" s="18">
        <f>12720/7.5345</f>
        <v>1688.2341230340433</v>
      </c>
      <c r="D61" s="18">
        <v>0</v>
      </c>
      <c r="E61" s="18">
        <v>0</v>
      </c>
      <c r="F61" s="18"/>
      <c r="G61" s="18"/>
    </row>
    <row r="62" spans="1:7" x14ac:dyDescent="0.25">
      <c r="A62" s="5" t="s">
        <v>27</v>
      </c>
      <c r="B62" s="1" t="s">
        <v>36</v>
      </c>
      <c r="C62" s="18">
        <f>165289/7.5345</f>
        <v>21937.620280045125</v>
      </c>
      <c r="D62" s="18">
        <v>18462</v>
      </c>
      <c r="E62" s="18"/>
      <c r="F62" s="18"/>
      <c r="G62" s="18"/>
    </row>
    <row r="63" spans="1:7" x14ac:dyDescent="0.25">
      <c r="A63" s="5" t="s">
        <v>22</v>
      </c>
      <c r="B63" s="1" t="s">
        <v>33</v>
      </c>
      <c r="C63" s="18">
        <f>604578/7.5345</f>
        <v>80241.290065697787</v>
      </c>
      <c r="D63" s="18">
        <v>70000</v>
      </c>
      <c r="E63" s="18">
        <v>119000</v>
      </c>
      <c r="F63" s="18">
        <v>50000</v>
      </c>
      <c r="G63" s="18">
        <v>50000</v>
      </c>
    </row>
    <row r="64" spans="1:7" x14ac:dyDescent="0.25">
      <c r="A64" s="5" t="s">
        <v>25</v>
      </c>
      <c r="B64" s="1" t="s">
        <v>37</v>
      </c>
      <c r="C64" s="18">
        <v>0</v>
      </c>
      <c r="D64" s="18"/>
      <c r="E64" s="18"/>
      <c r="F64" s="18"/>
      <c r="G64" s="18"/>
    </row>
    <row r="65" spans="1:7" x14ac:dyDescent="0.25">
      <c r="A65" s="5" t="s">
        <v>23</v>
      </c>
      <c r="B65" s="1" t="s">
        <v>41</v>
      </c>
      <c r="C65" s="18">
        <v>0</v>
      </c>
      <c r="D65" s="18"/>
      <c r="E65" s="18"/>
      <c r="F65" s="18"/>
      <c r="G65" s="18"/>
    </row>
    <row r="66" spans="1:7" x14ac:dyDescent="0.25">
      <c r="A66" s="5" t="s">
        <v>24</v>
      </c>
      <c r="B66" s="1" t="s">
        <v>34</v>
      </c>
      <c r="C66" s="18">
        <f>72959/7.5345</f>
        <v>9683.3233791227012</v>
      </c>
      <c r="D66" s="18">
        <v>0</v>
      </c>
      <c r="E66" s="18"/>
      <c r="F66" s="18"/>
      <c r="G66" s="18"/>
    </row>
    <row r="67" spans="1:7" x14ac:dyDescent="0.25">
      <c r="A67" s="5" t="s">
        <v>26</v>
      </c>
      <c r="B67" s="1" t="s">
        <v>35</v>
      </c>
      <c r="C67" s="18">
        <v>0</v>
      </c>
      <c r="D67" s="18"/>
      <c r="E67" s="18"/>
      <c r="F67" s="18"/>
      <c r="G67" s="18"/>
    </row>
    <row r="68" spans="1:7" x14ac:dyDescent="0.25">
      <c r="A68" s="15" t="s">
        <v>46</v>
      </c>
      <c r="B68" s="11" t="s">
        <v>14</v>
      </c>
      <c r="C68" s="21">
        <f>C69+C70+C71+C72+C73+C74</f>
        <v>0</v>
      </c>
      <c r="D68" s="21">
        <f>D69+D70+D71+D72+D73+D74</f>
        <v>0</v>
      </c>
      <c r="E68" s="21">
        <f t="shared" ref="E68:G68" si="13">E69+E70+E71+E72+E73+E74</f>
        <v>0</v>
      </c>
      <c r="F68" s="21">
        <f t="shared" si="13"/>
        <v>0</v>
      </c>
      <c r="G68" s="21">
        <f t="shared" si="13"/>
        <v>0</v>
      </c>
    </row>
    <row r="69" spans="1:7" x14ac:dyDescent="0.25">
      <c r="A69" s="5" t="s">
        <v>15</v>
      </c>
      <c r="B69" s="1" t="s">
        <v>31</v>
      </c>
      <c r="C69" s="18"/>
      <c r="D69" s="18"/>
      <c r="E69" s="18"/>
      <c r="F69" s="18"/>
      <c r="G69" s="18"/>
    </row>
    <row r="70" spans="1:7" x14ac:dyDescent="0.25">
      <c r="A70" s="5" t="s">
        <v>20</v>
      </c>
      <c r="B70" s="1" t="s">
        <v>30</v>
      </c>
      <c r="C70" s="18">
        <v>0</v>
      </c>
      <c r="D70" s="18">
        <v>0</v>
      </c>
      <c r="E70" s="18"/>
      <c r="F70" s="18"/>
      <c r="G70" s="18"/>
    </row>
    <row r="71" spans="1:7" x14ac:dyDescent="0.25">
      <c r="A71" s="5" t="s">
        <v>21</v>
      </c>
      <c r="B71" s="1" t="s">
        <v>32</v>
      </c>
      <c r="C71" s="18"/>
      <c r="D71" s="18"/>
      <c r="E71" s="18"/>
      <c r="F71" s="18"/>
      <c r="G71" s="18"/>
    </row>
    <row r="72" spans="1:7" x14ac:dyDescent="0.25">
      <c r="A72" s="5" t="s">
        <v>23</v>
      </c>
      <c r="B72" s="1" t="s">
        <v>41</v>
      </c>
      <c r="C72" s="18">
        <v>0</v>
      </c>
      <c r="D72" s="18"/>
      <c r="E72" s="18"/>
      <c r="F72" s="18"/>
      <c r="G72" s="18"/>
    </row>
    <row r="73" spans="1:7" x14ac:dyDescent="0.25">
      <c r="A73" s="5" t="s">
        <v>24</v>
      </c>
      <c r="B73" s="1" t="s">
        <v>34</v>
      </c>
      <c r="C73" s="18">
        <v>0</v>
      </c>
      <c r="D73" s="18">
        <v>0</v>
      </c>
      <c r="E73" s="18"/>
      <c r="F73" s="18"/>
      <c r="G73" s="18"/>
    </row>
    <row r="74" spans="1:7" x14ac:dyDescent="0.25">
      <c r="A74" s="5" t="s">
        <v>26</v>
      </c>
      <c r="B74" s="1" t="s">
        <v>35</v>
      </c>
      <c r="C74" s="18">
        <v>0</v>
      </c>
      <c r="D74" s="23"/>
      <c r="E74" s="18"/>
      <c r="F74" s="18"/>
      <c r="G74" s="18"/>
    </row>
    <row r="75" spans="1:7" x14ac:dyDescent="0.25">
      <c r="A75" s="12" t="s">
        <v>4</v>
      </c>
      <c r="B75" s="13" t="s">
        <v>55</v>
      </c>
      <c r="C75" s="26">
        <f t="shared" ref="C75:E76" si="14">C76</f>
        <v>0</v>
      </c>
      <c r="D75" s="26">
        <f t="shared" si="14"/>
        <v>50000</v>
      </c>
      <c r="E75" s="26">
        <f t="shared" si="14"/>
        <v>15000</v>
      </c>
      <c r="F75" s="26">
        <f t="shared" ref="F75:G76" si="15">F76</f>
        <v>15000</v>
      </c>
      <c r="G75" s="26">
        <f t="shared" si="15"/>
        <v>15000</v>
      </c>
    </row>
    <row r="76" spans="1:7" x14ac:dyDescent="0.25">
      <c r="A76" s="10">
        <v>11</v>
      </c>
      <c r="B76" s="11" t="s">
        <v>0</v>
      </c>
      <c r="C76" s="21">
        <f t="shared" si="14"/>
        <v>0</v>
      </c>
      <c r="D76" s="21">
        <f t="shared" si="14"/>
        <v>50000</v>
      </c>
      <c r="E76" s="21">
        <f t="shared" si="14"/>
        <v>15000</v>
      </c>
      <c r="F76" s="21">
        <f t="shared" si="15"/>
        <v>15000</v>
      </c>
      <c r="G76" s="21">
        <f t="shared" si="15"/>
        <v>15000</v>
      </c>
    </row>
    <row r="77" spans="1:7" x14ac:dyDescent="0.25">
      <c r="A77" s="5">
        <v>31</v>
      </c>
      <c r="B77" s="1" t="s">
        <v>31</v>
      </c>
      <c r="C77" s="18">
        <v>0</v>
      </c>
      <c r="D77" s="18">
        <v>50000</v>
      </c>
      <c r="E77" s="18">
        <v>15000</v>
      </c>
      <c r="F77" s="18">
        <v>15000</v>
      </c>
      <c r="G77" s="18">
        <v>15000</v>
      </c>
    </row>
    <row r="78" spans="1:7" x14ac:dyDescent="0.25">
      <c r="A78" s="12" t="s">
        <v>7</v>
      </c>
      <c r="B78" s="13" t="s">
        <v>8</v>
      </c>
      <c r="C78" s="26">
        <f>C79+C82</f>
        <v>1277787.0595261795</v>
      </c>
      <c r="D78" s="9">
        <f>D79+D82</f>
        <v>1536756</v>
      </c>
      <c r="E78" s="26">
        <f>E79+E82</f>
        <v>487126</v>
      </c>
      <c r="F78" s="26">
        <f t="shared" ref="F78:G78" si="16">F79+F82</f>
        <v>337000</v>
      </c>
      <c r="G78" s="26">
        <f t="shared" si="16"/>
        <v>122900</v>
      </c>
    </row>
    <row r="79" spans="1:7" x14ac:dyDescent="0.25">
      <c r="A79" s="8">
        <v>51</v>
      </c>
      <c r="B79" s="1" t="s">
        <v>12</v>
      </c>
      <c r="C79" s="18">
        <f t="shared" ref="C79:D79" si="17">C80+C81</f>
        <v>98.347601035237901</v>
      </c>
      <c r="D79" s="18">
        <f t="shared" si="17"/>
        <v>0</v>
      </c>
      <c r="E79" s="18">
        <f>E80+E81</f>
        <v>0</v>
      </c>
      <c r="F79" s="18">
        <f t="shared" ref="F79:G79" si="18">F80+F81</f>
        <v>0</v>
      </c>
      <c r="G79" s="18">
        <f t="shared" si="18"/>
        <v>0</v>
      </c>
    </row>
    <row r="80" spans="1:7" x14ac:dyDescent="0.25">
      <c r="A80" s="16">
        <v>32</v>
      </c>
      <c r="B80" s="1" t="s">
        <v>30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</row>
    <row r="81" spans="1:7" x14ac:dyDescent="0.25">
      <c r="A81" s="16">
        <v>34</v>
      </c>
      <c r="B81" s="1" t="s">
        <v>32</v>
      </c>
      <c r="C81" s="18">
        <f>741/7.5345</f>
        <v>98.347601035237901</v>
      </c>
      <c r="D81" s="18">
        <v>0</v>
      </c>
      <c r="E81" s="18"/>
      <c r="F81" s="18"/>
      <c r="G81" s="18"/>
    </row>
    <row r="82" spans="1:7" x14ac:dyDescent="0.25">
      <c r="A82" s="8">
        <v>52</v>
      </c>
      <c r="B82" s="1" t="s">
        <v>13</v>
      </c>
      <c r="C82" s="18">
        <f t="shared" ref="C82:D82" si="19">C83+C84+C87+C85+C86+C88</f>
        <v>1277688.7119251443</v>
      </c>
      <c r="D82" s="18">
        <f t="shared" si="19"/>
        <v>1536756</v>
      </c>
      <c r="E82" s="18">
        <f>E83+E84+E87+E85+E86+E88</f>
        <v>487126</v>
      </c>
      <c r="F82" s="18">
        <f t="shared" ref="F82:G82" si="20">F83+F84+F87+F85+F86+F88</f>
        <v>337000</v>
      </c>
      <c r="G82" s="18">
        <f t="shared" si="20"/>
        <v>122900</v>
      </c>
    </row>
    <row r="83" spans="1:7" x14ac:dyDescent="0.25">
      <c r="A83" s="5">
        <v>31</v>
      </c>
      <c r="B83" s="1" t="s">
        <v>31</v>
      </c>
      <c r="C83" s="18">
        <f>131216/7.5345</f>
        <v>17415.356028933573</v>
      </c>
      <c r="D83" s="20">
        <v>28127</v>
      </c>
      <c r="E83" s="18">
        <v>18000</v>
      </c>
      <c r="F83" s="18">
        <v>18000</v>
      </c>
      <c r="G83" s="18">
        <v>5500</v>
      </c>
    </row>
    <row r="84" spans="1:7" x14ac:dyDescent="0.25">
      <c r="A84" s="5">
        <v>32</v>
      </c>
      <c r="B84" s="1" t="s">
        <v>30</v>
      </c>
      <c r="C84" s="18">
        <f>2098378/7.5345</f>
        <v>278502.62127546617</v>
      </c>
      <c r="D84" s="19">
        <v>307261</v>
      </c>
      <c r="E84" s="18">
        <v>169126</v>
      </c>
      <c r="F84" s="18">
        <v>69000</v>
      </c>
      <c r="G84" s="18">
        <v>17400</v>
      </c>
    </row>
    <row r="85" spans="1:7" x14ac:dyDescent="0.25">
      <c r="A85" s="5">
        <v>34</v>
      </c>
      <c r="B85" s="1" t="s">
        <v>32</v>
      </c>
      <c r="C85" s="18">
        <f>13.6/7.5345</f>
        <v>1.8050301944389142</v>
      </c>
      <c r="D85" s="19">
        <v>0</v>
      </c>
      <c r="E85" s="18">
        <v>0</v>
      </c>
      <c r="F85" s="18">
        <v>0</v>
      </c>
      <c r="G85" s="18">
        <v>0</v>
      </c>
    </row>
    <row r="86" spans="1:7" x14ac:dyDescent="0.25">
      <c r="A86" s="5">
        <v>36</v>
      </c>
      <c r="B86" s="1" t="s">
        <v>36</v>
      </c>
      <c r="C86" s="18">
        <f>3945689/7.5345</f>
        <v>523682.9252106974</v>
      </c>
      <c r="D86" s="19">
        <v>644368</v>
      </c>
      <c r="E86" s="18">
        <v>0</v>
      </c>
      <c r="F86" s="18">
        <v>0</v>
      </c>
      <c r="G86" s="18">
        <v>0</v>
      </c>
    </row>
    <row r="87" spans="1:7" x14ac:dyDescent="0.25">
      <c r="A87" s="5">
        <v>37</v>
      </c>
      <c r="B87" s="1" t="s">
        <v>33</v>
      </c>
      <c r="C87" s="18">
        <f>3451449/7.5345</f>
        <v>458086.00437985267</v>
      </c>
      <c r="D87" s="19">
        <v>550000</v>
      </c>
      <c r="E87" s="18">
        <v>300000</v>
      </c>
      <c r="F87" s="18">
        <v>250000</v>
      </c>
      <c r="G87" s="18">
        <v>100000</v>
      </c>
    </row>
    <row r="88" spans="1:7" x14ac:dyDescent="0.25">
      <c r="A88" s="5">
        <v>42</v>
      </c>
      <c r="B88" s="1" t="s">
        <v>34</v>
      </c>
      <c r="C88" s="18">
        <v>0</v>
      </c>
      <c r="D88" s="19">
        <v>7000</v>
      </c>
      <c r="E88" s="18">
        <v>0</v>
      </c>
      <c r="F88" s="18">
        <v>0</v>
      </c>
      <c r="G88" s="18">
        <v>0</v>
      </c>
    </row>
    <row r="89" spans="1:7" x14ac:dyDescent="0.25">
      <c r="A89" s="14" t="s">
        <v>18</v>
      </c>
      <c r="B89" s="13" t="s">
        <v>19</v>
      </c>
      <c r="C89" s="9">
        <f>C90+C97</f>
        <v>1396609.7285818567</v>
      </c>
      <c r="D89" s="26">
        <f>D90+D97</f>
        <v>910874</v>
      </c>
      <c r="E89" s="26">
        <f>E90+E97</f>
        <v>1216805</v>
      </c>
      <c r="F89" s="26">
        <f t="shared" ref="F89:G89" si="21">F90+F97</f>
        <v>0</v>
      </c>
      <c r="G89" s="26">
        <f t="shared" si="21"/>
        <v>0</v>
      </c>
    </row>
    <row r="90" spans="1:7" x14ac:dyDescent="0.25">
      <c r="A90" s="2" t="s">
        <v>39</v>
      </c>
      <c r="B90" s="1" t="s">
        <v>3</v>
      </c>
      <c r="C90" s="18">
        <f>C91+C92+C93+C94+C95+C96</f>
        <v>105010.94963169419</v>
      </c>
      <c r="D90" s="18">
        <f>D91+D92+D93+D94+D95+D96</f>
        <v>44643</v>
      </c>
      <c r="E90" s="18">
        <f t="shared" ref="E90:G90" si="22">E91+E92+E93+E94+E95+E96</f>
        <v>140021</v>
      </c>
      <c r="F90" s="18">
        <f t="shared" si="22"/>
        <v>0</v>
      </c>
      <c r="G90" s="18">
        <f t="shared" si="22"/>
        <v>0</v>
      </c>
    </row>
    <row r="91" spans="1:7" x14ac:dyDescent="0.25">
      <c r="A91" s="5" t="s">
        <v>15</v>
      </c>
      <c r="B91" s="1" t="s">
        <v>31</v>
      </c>
      <c r="C91" s="18"/>
      <c r="D91" s="18"/>
      <c r="E91" s="18"/>
      <c r="F91" s="18"/>
      <c r="G91" s="18"/>
    </row>
    <row r="92" spans="1:7" x14ac:dyDescent="0.25">
      <c r="A92" s="5" t="s">
        <v>20</v>
      </c>
      <c r="B92" s="1" t="s">
        <v>30</v>
      </c>
      <c r="C92" s="18">
        <f>9561/7.5345</f>
        <v>1268.9627712522397</v>
      </c>
      <c r="D92" s="18">
        <v>5643</v>
      </c>
      <c r="E92" s="18">
        <v>140021</v>
      </c>
      <c r="F92" s="18">
        <v>0</v>
      </c>
      <c r="G92" s="18">
        <v>0</v>
      </c>
    </row>
    <row r="93" spans="1:7" x14ac:dyDescent="0.25">
      <c r="A93" s="5" t="s">
        <v>28</v>
      </c>
      <c r="B93" s="1" t="s">
        <v>38</v>
      </c>
      <c r="C93" s="18"/>
      <c r="D93" s="18"/>
      <c r="E93" s="18"/>
      <c r="F93" s="18"/>
      <c r="G93" s="18"/>
    </row>
    <row r="94" spans="1:7" x14ac:dyDescent="0.25">
      <c r="A94" s="5" t="s">
        <v>27</v>
      </c>
      <c r="B94" s="1" t="s">
        <v>36</v>
      </c>
      <c r="C94" s="18"/>
      <c r="D94" s="18"/>
      <c r="E94" s="18"/>
      <c r="F94" s="18"/>
      <c r="G94" s="18"/>
    </row>
    <row r="95" spans="1:7" x14ac:dyDescent="0.25">
      <c r="A95" s="5" t="s">
        <v>25</v>
      </c>
      <c r="B95" s="1" t="s">
        <v>37</v>
      </c>
      <c r="C95" s="18"/>
      <c r="D95" s="18"/>
      <c r="E95" s="18"/>
      <c r="F95" s="18"/>
      <c r="G95" s="18"/>
    </row>
    <row r="96" spans="1:7" x14ac:dyDescent="0.25">
      <c r="A96" s="5" t="s">
        <v>24</v>
      </c>
      <c r="B96" s="1" t="s">
        <v>34</v>
      </c>
      <c r="C96" s="18">
        <f>781644/7.5345</f>
        <v>103741.98686044196</v>
      </c>
      <c r="D96" s="18">
        <v>39000</v>
      </c>
      <c r="E96" s="18"/>
      <c r="F96" s="18"/>
      <c r="G96" s="18"/>
    </row>
    <row r="97" spans="1:7" x14ac:dyDescent="0.25">
      <c r="A97" s="2" t="s">
        <v>42</v>
      </c>
      <c r="B97" s="1" t="s">
        <v>43</v>
      </c>
      <c r="C97" s="18">
        <f>C98+C99+C101+C102+C103+C104+C100</f>
        <v>1291598.7789501625</v>
      </c>
      <c r="D97" s="18">
        <f>D98+D99+D101+D102+D103+D104+D100</f>
        <v>866231</v>
      </c>
      <c r="E97" s="18">
        <f t="shared" ref="E97:G97" si="23">E98+E99+E101+E102+E103+E104+E100</f>
        <v>1076784</v>
      </c>
      <c r="F97" s="18">
        <f t="shared" si="23"/>
        <v>0</v>
      </c>
      <c r="G97" s="18">
        <f t="shared" si="23"/>
        <v>0</v>
      </c>
    </row>
    <row r="98" spans="1:7" x14ac:dyDescent="0.25">
      <c r="A98" s="5" t="s">
        <v>15</v>
      </c>
      <c r="B98" s="1" t="s">
        <v>31</v>
      </c>
      <c r="C98" s="18">
        <f>141514/7.5345</f>
        <v>18782.135509987391</v>
      </c>
      <c r="D98" s="18">
        <v>13000</v>
      </c>
      <c r="E98" s="18"/>
      <c r="F98" s="18"/>
      <c r="G98" s="18"/>
    </row>
    <row r="99" spans="1:7" x14ac:dyDescent="0.25">
      <c r="A99" s="5" t="s">
        <v>20</v>
      </c>
      <c r="B99" s="1" t="s">
        <v>30</v>
      </c>
      <c r="C99" s="18">
        <f>1149309/7.5345</f>
        <v>152539.51821620544</v>
      </c>
      <c r="D99" s="18">
        <v>190446</v>
      </c>
      <c r="E99" s="18">
        <v>1076784</v>
      </c>
      <c r="F99" s="18">
        <v>0</v>
      </c>
      <c r="G99" s="18">
        <v>0</v>
      </c>
    </row>
    <row r="100" spans="1:7" x14ac:dyDescent="0.25">
      <c r="A100" s="5">
        <v>34</v>
      </c>
      <c r="B100" s="1" t="s">
        <v>32</v>
      </c>
      <c r="C100" s="18">
        <f>2246/7.5345</f>
        <v>298.09542769925008</v>
      </c>
      <c r="D100" s="18">
        <v>500</v>
      </c>
      <c r="E100" s="18"/>
      <c r="F100" s="18"/>
      <c r="G100" s="18"/>
    </row>
    <row r="101" spans="1:7" x14ac:dyDescent="0.25">
      <c r="A101" s="5" t="s">
        <v>28</v>
      </c>
      <c r="B101" s="1" t="s">
        <v>38</v>
      </c>
      <c r="C101" s="18">
        <f>1088467/7.5345</f>
        <v>144464.39710664278</v>
      </c>
      <c r="D101" s="18">
        <v>40000</v>
      </c>
      <c r="E101" s="18"/>
      <c r="F101" s="18"/>
      <c r="G101" s="18"/>
    </row>
    <row r="102" spans="1:7" x14ac:dyDescent="0.25">
      <c r="A102" s="5" t="s">
        <v>27</v>
      </c>
      <c r="B102" s="1" t="s">
        <v>36</v>
      </c>
      <c r="C102" s="18">
        <f>2849731/7.5345</f>
        <v>378224.30154622073</v>
      </c>
      <c r="D102" s="18">
        <v>406285</v>
      </c>
      <c r="E102" s="18"/>
      <c r="F102" s="18"/>
      <c r="G102" s="18"/>
    </row>
    <row r="103" spans="1:7" x14ac:dyDescent="0.25">
      <c r="A103" s="5">
        <v>37</v>
      </c>
      <c r="B103" s="1" t="s">
        <v>33</v>
      </c>
      <c r="C103" s="18">
        <f>8000/7.5345</f>
        <v>1061.7824673170085</v>
      </c>
      <c r="D103" s="18">
        <v>0</v>
      </c>
      <c r="E103" s="18"/>
      <c r="F103" s="18"/>
      <c r="G103" s="18"/>
    </row>
    <row r="104" spans="1:7" x14ac:dyDescent="0.25">
      <c r="A104" s="5" t="s">
        <v>24</v>
      </c>
      <c r="B104" s="1" t="s">
        <v>34</v>
      </c>
      <c r="C104" s="18">
        <f>4492284/7.5345</f>
        <v>596228.54867608997</v>
      </c>
      <c r="D104" s="18">
        <v>216000</v>
      </c>
      <c r="E104" s="18"/>
      <c r="F104" s="18"/>
      <c r="G104" s="18"/>
    </row>
  </sheetData>
  <dataValidations count="1">
    <dataValidation type="whole" allowBlank="1" showInputMessage="1" showErrorMessage="1" errorTitle="GREŠKA" error="U ovo polje je dozvoljen unos samo brojčanih vrijednosti (bez decimala!)" sqref="D8" xr:uid="{B19F2B8D-600F-497F-8F0B-6C3B71E8E0EE}">
      <formula1>0</formula1>
      <formula2>10000000000</formula2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r+o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2023-09-25T18:48:39Z</cp:lastPrinted>
  <dcterms:created xsi:type="dcterms:W3CDTF">2022-10-31T10:11:38Z</dcterms:created>
  <dcterms:modified xsi:type="dcterms:W3CDTF">2023-12-18T11:49:17Z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