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orisnik\Desktop\sve ostalo\FINANCIJSKI PLAN 2026\polugodišnje izvršenje plana 2026\web\"/>
    </mc:Choice>
  </mc:AlternateContent>
  <xr:revisionPtr revIDLastSave="0" documentId="13_ncr:1_{8F120D61-1F40-47E2-9D00-0EE71B9FA453}" xr6:coauthVersionLast="36" xr6:coauthVersionMax="47" xr10:uidLastSave="{00000000-0000-0000-0000-000000000000}"/>
  <bookViews>
    <workbookView xWindow="-120" yWindow="-120" windowWidth="38640" windowHeight="21120" firstSheet="6" activeTab="7" xr2:uid="{00000000-000D-0000-FFFF-FFFF00000000}"/>
  </bookViews>
  <sheets>
    <sheet name="A. SAŽETAK" sheetId="1" r:id="rId1"/>
    <sheet name="A.1 PRIHODI EK" sheetId="2" r:id="rId2"/>
    <sheet name="A.1 RASHODI EK" sheetId="6" r:id="rId3"/>
    <sheet name="A.2 PRIHODI I RASHODI IF" sheetId="4" r:id="rId4"/>
    <sheet name="A.3 RASHODI FUNKC" sheetId="10" r:id="rId5"/>
    <sheet name="B.1 RAČUN FINANC EK" sheetId="7" r:id="rId6"/>
    <sheet name="B.2 RAČUN FINANC IF" sheetId="8" r:id="rId7"/>
    <sheet name="II. POSEBNI DIO 08006" sheetId="13" r:id="rId8"/>
  </sheets>
  <definedNames>
    <definedName name="_xlnm.Print_Titles" localSheetId="1">'A.1 PRIHODI EK'!$7:$8</definedName>
    <definedName name="_xlnm.Print_Titles" localSheetId="2">'A.1 RASHODI EK'!$8:$9</definedName>
    <definedName name="_xlnm.Print_Titles" localSheetId="3">'A.2 PRIHODI I RASHODI IF'!$7:$8</definedName>
    <definedName name="_xlnm.Print_Titles" localSheetId="5">'B.1 RAČUN FINANC EK'!$7:$8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3" l="1"/>
  <c r="E50" i="4"/>
  <c r="E66" i="4" l="1"/>
  <c r="F279" i="13"/>
  <c r="F280" i="13"/>
  <c r="F281" i="13"/>
  <c r="F178" i="13"/>
  <c r="F174" i="13"/>
  <c r="F173" i="13" s="1"/>
  <c r="F123" i="13"/>
  <c r="F124" i="13"/>
  <c r="F128" i="13"/>
  <c r="F22" i="13"/>
  <c r="F21" i="13" s="1"/>
  <c r="F20" i="13" s="1"/>
  <c r="E65" i="4"/>
  <c r="E56" i="4" s="1"/>
  <c r="E55" i="4"/>
  <c r="E53" i="4"/>
  <c r="I24" i="1" l="1"/>
  <c r="I23" i="1"/>
  <c r="G26" i="1" l="1"/>
  <c r="G25" i="1"/>
  <c r="H26" i="1"/>
  <c r="H25" i="1"/>
  <c r="F11" i="6"/>
  <c r="D431" i="13" l="1"/>
  <c r="C431" i="13"/>
  <c r="B431" i="13"/>
  <c r="D428" i="13"/>
  <c r="C428" i="13"/>
  <c r="B428" i="13"/>
  <c r="D414" i="13"/>
  <c r="C414" i="13"/>
  <c r="B414" i="13"/>
  <c r="D413" i="13"/>
  <c r="C413" i="13"/>
  <c r="B413" i="13"/>
  <c r="B412" i="13"/>
  <c r="C412" i="13" l="1"/>
  <c r="D412" i="13"/>
  <c r="E11" i="7" l="1"/>
  <c r="E12" i="7"/>
  <c r="F10" i="4" l="1"/>
  <c r="F11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82" i="4"/>
  <c r="F83" i="4"/>
  <c r="F84" i="4"/>
  <c r="F85" i="4"/>
  <c r="F12" i="4"/>
  <c r="F81" i="4"/>
  <c r="F80" i="4"/>
  <c r="F79" i="4"/>
  <c r="F78" i="4"/>
  <c r="F77" i="4"/>
  <c r="F76" i="4"/>
  <c r="F75" i="4"/>
  <c r="F74" i="4"/>
  <c r="F73" i="4"/>
  <c r="F72" i="4"/>
  <c r="F71" i="4"/>
  <c r="F70" i="4"/>
  <c r="F69" i="4"/>
  <c r="F68" i="4"/>
  <c r="F67" i="4"/>
  <c r="F66" i="4"/>
  <c r="F65" i="4"/>
  <c r="F64" i="4"/>
  <c r="F63" i="4"/>
  <c r="F62" i="4"/>
  <c r="F61" i="4"/>
  <c r="F60" i="4"/>
  <c r="F59" i="4"/>
  <c r="F58" i="4"/>
  <c r="F57" i="4"/>
  <c r="F55" i="4"/>
  <c r="F54" i="4"/>
  <c r="F53" i="4"/>
  <c r="F51" i="4"/>
  <c r="F50" i="4"/>
  <c r="F49" i="4"/>
  <c r="F56" i="4" l="1"/>
  <c r="F52" i="4"/>
  <c r="F48" i="4" l="1"/>
  <c r="C74" i="13" l="1"/>
  <c r="E399" i="13" l="1"/>
  <c r="D399" i="13"/>
  <c r="C399" i="13"/>
  <c r="E363" i="13"/>
  <c r="D363" i="13"/>
  <c r="D362" i="13" s="1"/>
  <c r="C363" i="13"/>
  <c r="C362" i="13" s="1"/>
  <c r="E349" i="13"/>
  <c r="D349" i="13"/>
  <c r="C349" i="13"/>
  <c r="E313" i="13"/>
  <c r="D313" i="13"/>
  <c r="C313" i="13"/>
  <c r="E297" i="13"/>
  <c r="E296" i="13" s="1"/>
  <c r="D297" i="13"/>
  <c r="D296" i="13" s="1"/>
  <c r="C297" i="13"/>
  <c r="C296" i="13" s="1"/>
  <c r="E280" i="13"/>
  <c r="E279" i="13" s="1"/>
  <c r="D280" i="13"/>
  <c r="D279" i="13" s="1"/>
  <c r="C280" i="13"/>
  <c r="C279" i="13" s="1"/>
  <c r="E277" i="13"/>
  <c r="E276" i="13" s="1"/>
  <c r="D277" i="13"/>
  <c r="D276" i="13" s="1"/>
  <c r="C277" i="13"/>
  <c r="C276" i="13" s="1"/>
  <c r="E210" i="13"/>
  <c r="D210" i="13"/>
  <c r="C210" i="13"/>
  <c r="E174" i="13"/>
  <c r="D174" i="13"/>
  <c r="C174" i="13"/>
  <c r="E160" i="13"/>
  <c r="D160" i="13"/>
  <c r="C160" i="13"/>
  <c r="E124" i="13"/>
  <c r="E123" i="13" s="1"/>
  <c r="D124" i="13"/>
  <c r="C124" i="13"/>
  <c r="E110" i="13"/>
  <c r="D110" i="13"/>
  <c r="C110" i="13"/>
  <c r="C73" i="13" s="1"/>
  <c r="E74" i="13"/>
  <c r="D74" i="13"/>
  <c r="D266" i="13"/>
  <c r="C266" i="13"/>
  <c r="C263" i="13" s="1"/>
  <c r="E263" i="13"/>
  <c r="D263" i="13"/>
  <c r="E247" i="13"/>
  <c r="D247" i="13"/>
  <c r="C247" i="13"/>
  <c r="E235" i="13"/>
  <c r="D235" i="13"/>
  <c r="C235" i="13"/>
  <c r="E233" i="13"/>
  <c r="D233" i="13"/>
  <c r="C233" i="13"/>
  <c r="E57" i="13"/>
  <c r="D57" i="13"/>
  <c r="C57" i="13"/>
  <c r="D42" i="13"/>
  <c r="C42" i="13"/>
  <c r="E26" i="13"/>
  <c r="E22" i="13" s="1"/>
  <c r="D26" i="13"/>
  <c r="C26" i="13"/>
  <c r="D15" i="13" l="1"/>
  <c r="E362" i="13"/>
  <c r="C173" i="13"/>
  <c r="C9" i="13" s="1"/>
  <c r="C15" i="13"/>
  <c r="E15" i="13"/>
  <c r="C13" i="13"/>
  <c r="E14" i="13"/>
  <c r="D73" i="13"/>
  <c r="E73" i="13"/>
  <c r="C22" i="13"/>
  <c r="C21" i="13" s="1"/>
  <c r="D22" i="13"/>
  <c r="D21" i="13" s="1"/>
  <c r="D20" i="13" s="1"/>
  <c r="E227" i="13"/>
  <c r="E226" i="13" s="1"/>
  <c r="D312" i="13"/>
  <c r="D11" i="13" s="1"/>
  <c r="D123" i="13"/>
  <c r="D8" i="13" s="1"/>
  <c r="D227" i="13"/>
  <c r="D226" i="13" s="1"/>
  <c r="D14" i="13"/>
  <c r="D173" i="13"/>
  <c r="D9" i="13" s="1"/>
  <c r="C312" i="13"/>
  <c r="C11" i="13" s="1"/>
  <c r="E173" i="13"/>
  <c r="E9" i="13" s="1"/>
  <c r="E312" i="13"/>
  <c r="E11" i="13" s="1"/>
  <c r="E21" i="13"/>
  <c r="E20" i="13" s="1"/>
  <c r="C123" i="13"/>
  <c r="C8" i="13" s="1"/>
  <c r="C227" i="13"/>
  <c r="C226" i="13" s="1"/>
  <c r="E8" i="13"/>
  <c r="C14" i="13"/>
  <c r="C72" i="13" l="1"/>
  <c r="C12" i="13"/>
  <c r="C225" i="13"/>
  <c r="D13" i="13"/>
  <c r="D72" i="13"/>
  <c r="E13" i="13"/>
  <c r="E72" i="13"/>
  <c r="E19" i="13" s="1"/>
  <c r="D12" i="13"/>
  <c r="D225" i="13"/>
  <c r="C7" i="13"/>
  <c r="C20" i="13"/>
  <c r="D7" i="13"/>
  <c r="E12" i="13"/>
  <c r="E225" i="13"/>
  <c r="E7" i="13"/>
  <c r="D19" i="13" l="1"/>
  <c r="C19" i="13"/>
  <c r="C14" i="8" l="1"/>
  <c r="C16" i="8"/>
  <c r="C18" i="8"/>
  <c r="E14" i="8"/>
  <c r="E16" i="8"/>
  <c r="E18" i="8"/>
  <c r="C11" i="8"/>
  <c r="C10" i="8" s="1"/>
  <c r="E13" i="8" l="1"/>
  <c r="C13" i="8"/>
  <c r="E11" i="8" l="1"/>
  <c r="E10" i="8" s="1"/>
  <c r="C12" i="7" l="1"/>
  <c r="E14" i="7" l="1"/>
  <c r="D12" i="7"/>
  <c r="F11" i="1" l="1"/>
  <c r="F31" i="2"/>
  <c r="F32" i="2"/>
  <c r="F33" i="2"/>
  <c r="D14" i="7" l="1"/>
  <c r="D11" i="7" s="1"/>
  <c r="I25" i="1" l="1"/>
  <c r="I26" i="1"/>
  <c r="E19" i="7" l="1"/>
  <c r="C39" i="7" l="1"/>
  <c r="D14" i="8" l="1"/>
  <c r="F14" i="8"/>
  <c r="D16" i="8"/>
  <c r="D18" i="8"/>
  <c r="F15" i="8"/>
  <c r="D21" i="7"/>
  <c r="G23" i="1" s="1"/>
  <c r="E23" i="7"/>
  <c r="C23" i="7"/>
  <c r="E28" i="7"/>
  <c r="C28" i="7"/>
  <c r="E26" i="7"/>
  <c r="C26" i="7"/>
  <c r="D13" i="8" l="1"/>
  <c r="E22" i="7"/>
  <c r="C22" i="7"/>
  <c r="F13" i="8" l="1"/>
  <c r="E10" i="7"/>
  <c r="H22" i="1" s="1"/>
  <c r="D10" i="7"/>
  <c r="C14" i="7"/>
  <c r="C11" i="7" s="1"/>
  <c r="E17" i="7"/>
  <c r="E16" i="7" s="1"/>
  <c r="C17" i="7"/>
  <c r="C16" i="7" s="1"/>
  <c r="C10" i="7" l="1"/>
  <c r="F22" i="1" s="1"/>
  <c r="E32" i="7"/>
  <c r="C32" i="7"/>
  <c r="E34" i="7"/>
  <c r="E37" i="7"/>
  <c r="C37" i="7"/>
  <c r="F40" i="7"/>
  <c r="E39" i="7"/>
  <c r="F39" i="7" s="1"/>
  <c r="F14" i="10"/>
  <c r="D11" i="8"/>
  <c r="D10" i="8" s="1"/>
  <c r="E31" i="7" l="1"/>
  <c r="F13" i="10"/>
  <c r="E36" i="7"/>
  <c r="E21" i="7" s="1"/>
  <c r="H23" i="1" s="1"/>
  <c r="C31" i="7"/>
  <c r="C36" i="7"/>
  <c r="F157" i="6"/>
  <c r="F139" i="6"/>
  <c r="F134" i="6"/>
  <c r="F132" i="6"/>
  <c r="F131" i="6"/>
  <c r="F130" i="6"/>
  <c r="F129" i="6"/>
  <c r="F128" i="6"/>
  <c r="F112" i="6"/>
  <c r="F103" i="6"/>
  <c r="F101" i="6"/>
  <c r="F96" i="6"/>
  <c r="F89" i="6"/>
  <c r="F65" i="6"/>
  <c r="F64" i="6"/>
  <c r="F63" i="6"/>
  <c r="F62" i="6"/>
  <c r="F56" i="6"/>
  <c r="F55" i="6"/>
  <c r="F54" i="6"/>
  <c r="F53" i="6"/>
  <c r="F52" i="6"/>
  <c r="F51" i="6"/>
  <c r="F48" i="6"/>
  <c r="F46" i="6"/>
  <c r="F45" i="6"/>
  <c r="F44" i="6"/>
  <c r="F43" i="6"/>
  <c r="F42" i="6"/>
  <c r="F41" i="6"/>
  <c r="F40" i="6"/>
  <c r="F39" i="6"/>
  <c r="F38" i="6"/>
  <c r="F36" i="6"/>
  <c r="F35" i="6"/>
  <c r="F34" i="6"/>
  <c r="F33" i="6"/>
  <c r="F32" i="6"/>
  <c r="F31" i="6"/>
  <c r="F28" i="6"/>
  <c r="F27" i="6"/>
  <c r="F26" i="6"/>
  <c r="F23" i="6"/>
  <c r="F22" i="6"/>
  <c r="F19" i="6"/>
  <c r="F17" i="6"/>
  <c r="F14" i="6"/>
  <c r="G12" i="1"/>
  <c r="F78" i="2"/>
  <c r="G15" i="1" l="1"/>
  <c r="F10" i="10"/>
  <c r="C21" i="7"/>
  <c r="F36" i="7"/>
  <c r="G11" i="1"/>
  <c r="F58" i="6"/>
  <c r="G14" i="1"/>
  <c r="F127" i="6"/>
  <c r="F47" i="6"/>
  <c r="F108" i="6"/>
  <c r="F49" i="6"/>
  <c r="F37" i="6"/>
  <c r="F30" i="6"/>
  <c r="F25" i="6"/>
  <c r="F18" i="6"/>
  <c r="F86" i="6"/>
  <c r="F20" i="6"/>
  <c r="F61" i="6"/>
  <c r="F100" i="6"/>
  <c r="F95" i="6"/>
  <c r="F13" i="6"/>
  <c r="F138" i="6"/>
  <c r="F156" i="6"/>
  <c r="F13" i="2"/>
  <c r="F14" i="2"/>
  <c r="F15" i="2"/>
  <c r="F16" i="2"/>
  <c r="F18" i="2"/>
  <c r="F20" i="2"/>
  <c r="F21" i="2"/>
  <c r="F23" i="2"/>
  <c r="F24" i="2"/>
  <c r="F26" i="2"/>
  <c r="F27" i="2"/>
  <c r="F29" i="2"/>
  <c r="F30" i="2"/>
  <c r="F35" i="2"/>
  <c r="F36" i="2"/>
  <c r="F38" i="2"/>
  <c r="F48" i="2"/>
  <c r="F49" i="2"/>
  <c r="F50" i="2"/>
  <c r="F52" i="2"/>
  <c r="F53" i="2"/>
  <c r="F54" i="2"/>
  <c r="F55" i="2"/>
  <c r="F56" i="2"/>
  <c r="F59" i="2"/>
  <c r="F60" i="2"/>
  <c r="F68" i="2"/>
  <c r="F69" i="2"/>
  <c r="F77" i="2"/>
  <c r="F82" i="2"/>
  <c r="F21" i="7" l="1"/>
  <c r="F23" i="1"/>
  <c r="F58" i="2"/>
  <c r="F51" i="2"/>
  <c r="F34" i="2"/>
  <c r="F80" i="2"/>
  <c r="F45" i="2"/>
  <c r="F65" i="2"/>
  <c r="F12" i="6"/>
  <c r="F12" i="2"/>
  <c r="F14" i="1"/>
  <c r="F57" i="6"/>
  <c r="F99" i="6"/>
  <c r="H15" i="1"/>
  <c r="F155" i="6"/>
  <c r="F122" i="6"/>
  <c r="F24" i="6"/>
  <c r="F91" i="6"/>
  <c r="F74" i="6"/>
  <c r="F12" i="1"/>
  <c r="G24" i="1"/>
  <c r="G27" i="1" s="1"/>
  <c r="H12" i="1" l="1"/>
  <c r="I12" i="1" s="1"/>
  <c r="F76" i="2"/>
  <c r="H11" i="1"/>
  <c r="I11" i="1" s="1"/>
  <c r="F11" i="2"/>
  <c r="H14" i="1"/>
  <c r="I14" i="1" s="1"/>
  <c r="F15" i="1"/>
  <c r="F16" i="1" s="1"/>
  <c r="F114" i="6"/>
  <c r="H24" i="1"/>
  <c r="H27" i="1" s="1"/>
  <c r="G13" i="1"/>
  <c r="G16" i="1"/>
  <c r="F24" i="1"/>
  <c r="F27" i="1" l="1"/>
  <c r="I27" i="1" s="1"/>
  <c r="H13" i="1"/>
  <c r="F70" i="2"/>
  <c r="F10" i="2"/>
  <c r="F13" i="1"/>
  <c r="F10" i="6"/>
  <c r="I15" i="1"/>
  <c r="H16" i="1"/>
  <c r="I16" i="1" s="1"/>
  <c r="G17" i="1"/>
  <c r="G28" i="1" s="1"/>
  <c r="I13" i="1" l="1"/>
  <c r="F17" i="1"/>
  <c r="F28" i="1" s="1"/>
  <c r="H17" i="1"/>
  <c r="H28" i="1" l="1"/>
  <c r="I17" i="1"/>
</calcChain>
</file>

<file path=xl/sharedStrings.xml><?xml version="1.0" encoding="utf-8"?>
<sst xmlns="http://schemas.openxmlformats.org/spreadsheetml/2006/main" count="1210" uniqueCount="629">
  <si>
    <t>I. OPĆI DIO</t>
  </si>
  <si>
    <t>SAŽETAK  RAČUNA PRIHODA I RASHODA I RAČUNA FINANCIRANJA</t>
  </si>
  <si>
    <t>SAŽETAK RAČUNA PRIHODA I RASHODA</t>
  </si>
  <si>
    <t>BROJČANA OZNAKA I NAZIV</t>
  </si>
  <si>
    <t>INDEKS</t>
  </si>
  <si>
    <t>6 PRIHODI POSLOVANJA</t>
  </si>
  <si>
    <t>7 PRIHODI OD PRODAJE NEFINANCIJSKE IMOVINE</t>
  </si>
  <si>
    <t>PRIHODI UKUPNO</t>
  </si>
  <si>
    <t>3 RASHODI  POSLOVANJA</t>
  </si>
  <si>
    <t>4 RASHODI ZA NABAVU NEFINANCIJSKE IMOVINE</t>
  </si>
  <si>
    <t>RASHODI UKUPNO</t>
  </si>
  <si>
    <t>RAZLIKA - VIŠAK / MANJAK</t>
  </si>
  <si>
    <t>SAŽETAK RAČUNA FINANCIRANJA</t>
  </si>
  <si>
    <t>8 PRIMICI OD FINANCIJSKE IMOVINE I ZADUŽIVANJA</t>
  </si>
  <si>
    <t>5 IZDACI ZA FINANCIJSKU IMOVINU I OTPLATE ZAJMOVA</t>
  </si>
  <si>
    <t>RAZLIKA PRIMITAKA I IZDATAKA</t>
  </si>
  <si>
    <t>PRIJENOS SREDSTAVA IZ PRETHODNE GODINE</t>
  </si>
  <si>
    <t>PRIJENOS SREDSTAVA U SLJEDEĆE RAZDOBLJE</t>
  </si>
  <si>
    <t xml:space="preserve">NETO FINANCIRANJE </t>
  </si>
  <si>
    <t xml:space="preserve">VIŠAK/MANJAK + NETO FINANCIRANJE </t>
  </si>
  <si>
    <t xml:space="preserve"> RAČUN PRIHODA I RASHODA </t>
  </si>
  <si>
    <t xml:space="preserve">IZVJEŠTAJ O PRIHODIMA I RASHODIMA PREMA EKONOMSKOJ KLASIFIKACIJI </t>
  </si>
  <si>
    <t>UKUPNI PRIHODI</t>
  </si>
  <si>
    <t/>
  </si>
  <si>
    <t>Prihodi i rashodi</t>
  </si>
  <si>
    <t>EUR</t>
  </si>
  <si>
    <t>PRIHODI</t>
  </si>
  <si>
    <t>6</t>
  </si>
  <si>
    <t>Prihodi poslovanja</t>
  </si>
  <si>
    <t>61</t>
  </si>
  <si>
    <t>63</t>
  </si>
  <si>
    <t>Pomoći iz inozemstva (darovnice) i od subjekata unutar općeg proračuna</t>
  </si>
  <si>
    <t>632</t>
  </si>
  <si>
    <t>Pomoći od međunarodnih organizacija te institucija i tijela EU</t>
  </si>
  <si>
    <t>6323</t>
  </si>
  <si>
    <t>Tekuće pomoći od institucija i tijela  EU</t>
  </si>
  <si>
    <t>6324</t>
  </si>
  <si>
    <t>Kapitalne pomoći od institucija i tijela  EU</t>
  </si>
  <si>
    <t>64</t>
  </si>
  <si>
    <t>Prihodi od imovine</t>
  </si>
  <si>
    <t>641</t>
  </si>
  <si>
    <t>Prihodi od financijske imovine</t>
  </si>
  <si>
    <t>6417</t>
  </si>
  <si>
    <t>Prihodi iz dobiti trgovačkih društava, kreditnih i ostalih financijskih institucija po posebnim propisima</t>
  </si>
  <si>
    <t>65</t>
  </si>
  <si>
    <t>Prihodi od upravnih i administrativnih pristojbi, pristojbi po posebnim propisima i naknada</t>
  </si>
  <si>
    <t>652</t>
  </si>
  <si>
    <t>Prihodi po posebnim propisima</t>
  </si>
  <si>
    <t>6526</t>
  </si>
  <si>
    <t>Ostali nespomenuti prihodi</t>
  </si>
  <si>
    <t>IZVJEŠTAJ O PRIHODIMA I RASHODIMA PREMA IZVORIMA FINANCIRANJA</t>
  </si>
  <si>
    <t>1</t>
  </si>
  <si>
    <t>Opći prihodi i primici</t>
  </si>
  <si>
    <t>11</t>
  </si>
  <si>
    <t>4</t>
  </si>
  <si>
    <t>Prihodi za posebne namjene</t>
  </si>
  <si>
    <t>41</t>
  </si>
  <si>
    <t>43</t>
  </si>
  <si>
    <t>Ostali prihodi za posebne namjene</t>
  </si>
  <si>
    <t>5</t>
  </si>
  <si>
    <t>Pomoći</t>
  </si>
  <si>
    <t>51</t>
  </si>
  <si>
    <t>RASHODI</t>
  </si>
  <si>
    <t>12</t>
  </si>
  <si>
    <t>Sredstva učešća za pomoći</t>
  </si>
  <si>
    <t>52</t>
  </si>
  <si>
    <t>Ostale pomoći</t>
  </si>
  <si>
    <t>8</t>
  </si>
  <si>
    <t>Namjenski primici od zaduživanja</t>
  </si>
  <si>
    <t>81</t>
  </si>
  <si>
    <t>UKUPNI RASHODI</t>
  </si>
  <si>
    <t>3</t>
  </si>
  <si>
    <t>Rashodi poslovanja</t>
  </si>
  <si>
    <t>31</t>
  </si>
  <si>
    <t>Rashodi za zaposlene</t>
  </si>
  <si>
    <t>311</t>
  </si>
  <si>
    <t>Plaće (Bruto)</t>
  </si>
  <si>
    <t>3111</t>
  </si>
  <si>
    <t>Plaće za redovan rad</t>
  </si>
  <si>
    <t>3113</t>
  </si>
  <si>
    <t>Plaće za prekovremeni rad</t>
  </si>
  <si>
    <t>312</t>
  </si>
  <si>
    <t>Ostali rashodi za zaposlene</t>
  </si>
  <si>
    <t>3121</t>
  </si>
  <si>
    <t>313</t>
  </si>
  <si>
    <t>Doprinosi na plaće</t>
  </si>
  <si>
    <t>3132</t>
  </si>
  <si>
    <t>Doprinosi za obvezno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</si>
  <si>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</si>
  <si>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</si>
  <si>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</si>
  <si>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</si>
  <si>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</si>
  <si>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</si>
  <si>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</si>
  <si>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</si>
  <si>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</si>
  <si>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</si>
  <si>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3214</t>
  </si>
  <si>
    <t>Ostale naknade troškova zaposlenima</t>
  </si>
  <si>
    <t>322</t>
  </si>
  <si>
    <t>Rashodi za materijal i energiju</t>
  </si>
  <si>
    <t>3221</t>
  </si>
  <si>
    <t>Uredski materijal i ostali materijalni rashodi</t>
  </si>
  <si>
    <t>3223</t>
  </si>
  <si>
    <t>Energija</t>
  </si>
  <si>
    <t>3224</t>
  </si>
  <si>
    <t>Materijal i dijelovi za tekuće i investicijsko održavanje</t>
  </si>
  <si>
    <t>3225</t>
  </si>
  <si>
    <t>Sitni inventar i auto gume</t>
  </si>
  <si>
    <t>3227</t>
  </si>
  <si>
    <t>Službena, radna i zaštitna odjeća i obuća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</si>
  <si>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</si>
  <si>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</si>
  <si>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</si>
  <si>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</si>
  <si>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</si>
  <si>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</si>
  <si>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</si>
  <si>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</si>
  <si>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</si>
  <si>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</si>
  <si>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</si>
  <si>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</si>
  <si>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</si>
  <si>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</si>
  <si>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</si>
  <si>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</si>
  <si>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</si>
  <si>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</si>
  <si>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</si>
  <si>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</si>
  <si>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</t>
  </si>
  <si>
    <t>Naknade troškova osobama izvan radnog odnosa</t>
  </si>
  <si>
    <t>3241</t>
  </si>
  <si>
    <t>329</t>
  </si>
  <si>
    <t>Ostali nespomenuti rashodi poslovanja</t>
  </si>
  <si>
    <t>3291</t>
  </si>
  <si>
    <t>Naknade za rad predstavničkih i izvršnih tijela, povjerenstava i slično</t>
  </si>
  <si>
    <t>3292</t>
  </si>
  <si>
    <t>Premije osiguranja</t>
  </si>
  <si>
    <t>3293</t>
  </si>
  <si>
    <t>Reprezentacija</t>
  </si>
  <si>
    <t>3294</t>
  </si>
  <si>
    <t>Članarine i norme</t>
  </si>
  <si>
    <t>3295</t>
  </si>
  <si>
    <t>Pristojbe i naknade</t>
  </si>
  <si>
    <t>3296</t>
  </si>
  <si>
    <t>Troškovi sudskih postupaka</t>
  </si>
  <si>
    <t>3299</t>
  </si>
  <si>
    <t>34</t>
  </si>
  <si>
    <t>Financijski rashodi</t>
  </si>
  <si>
    <t>343</t>
  </si>
  <si>
    <t>Ostali financijski rashodi</t>
  </si>
  <si>
    <t>3431</t>
  </si>
  <si>
    <t>Bankarske usluge i usluge platnog prometa</t>
  </si>
  <si>
    <t>35</t>
  </si>
  <si>
    <t>Subvencije</t>
  </si>
  <si>
    <t>352</t>
  </si>
  <si>
    <t>Subvencije trgovačkim društvima, poljoprivrednicima i obrtnicima izvan javnog sektora</t>
  </si>
  <si>
    <t>3522</t>
  </si>
  <si>
    <t>Subvencije trgovačkim društvima izvan javnog sektora</t>
  </si>
  <si>
    <t>353</t>
  </si>
  <si>
    <t>Subvencije trgovačkim društvima, zadrugama, poljoprivrednicima i obrtnicima iz EU sredstava</t>
  </si>
  <si>
    <t>3531</t>
  </si>
  <si>
    <t>36</t>
  </si>
  <si>
    <t>Pomoći dane u inozemstvo i unutar općeg proračuna</t>
  </si>
  <si>
    <t>361</t>
  </si>
  <si>
    <t>Pomoći inozemnim vladama</t>
  </si>
  <si>
    <t>3611</t>
  </si>
  <si>
    <t>Tekuće pomoći inozemnim vladama</t>
  </si>
  <si>
    <t>363</t>
  </si>
  <si>
    <t>Pomoći unutar općeg proračuna</t>
  </si>
  <si>
    <t>3631</t>
  </si>
  <si>
    <t>Tekuće pomoći unutar općeg proračuna</t>
  </si>
  <si>
    <t>366</t>
  </si>
  <si>
    <t>Pomoći proračunskim korisnicima drugih proračuna</t>
  </si>
  <si>
    <t>3661</t>
  </si>
  <si>
    <t>Tekuće pomoći proračunskim korisnicima drugih proračuna</t>
  </si>
  <si>
    <t>3662</t>
  </si>
  <si>
    <t>Kapitalne pomoći proračunskim korisnicima drugih proračuna</t>
  </si>
  <si>
    <t>368</t>
  </si>
  <si>
    <t>Pomoći temeljem prijenosa EU sredstava</t>
  </si>
  <si>
    <t>3681</t>
  </si>
  <si>
    <t>Tekuće pomoći temeljem prijenosa EU sredstava</t>
  </si>
  <si>
    <t>369</t>
  </si>
  <si>
    <t>Prijenosi između proračunskih korisnika istog proračuna</t>
  </si>
  <si>
    <t>3691</t>
  </si>
  <si>
    <t>Tekući prijenosi između proračunskih korisnika istog proračuna</t>
  </si>
  <si>
    <t>3692</t>
  </si>
  <si>
    <t>Kapitalni prijenosi između proračunskih korisnika istog proračuna</t>
  </si>
  <si>
    <t>3694</t>
  </si>
  <si>
    <t>Kapitalni prijenosi između proračunskih korisnika istog proračuna temeljem prijenosa EU sredstava</t>
  </si>
  <si>
    <t>37</t>
  </si>
  <si>
    <t>Naknade građanima i kućanstvima na temelju osiguranja i druge naknade</t>
  </si>
  <si>
    <t>372</t>
  </si>
  <si>
    <t>Ostale naknade građanima i kućanstvima iz proračuna</t>
  </si>
  <si>
    <t>3721</t>
  </si>
  <si>
    <t>Naknade građanima i kućanstvima u novcu</t>
  </si>
  <si>
    <t>38</t>
  </si>
  <si>
    <t>Ostali rashodi</t>
  </si>
  <si>
    <t>381</t>
  </si>
  <si>
    <t>Tekuće donacije</t>
  </si>
  <si>
    <t>3811</t>
  </si>
  <si>
    <t>Tekuće donacije u novcu</t>
  </si>
  <si>
    <t>3813</t>
  </si>
  <si>
    <t>Tekuće donacije iz EU sredstava</t>
  </si>
  <si>
    <t>382</t>
  </si>
  <si>
    <t>Kapitalne donacije</t>
  </si>
  <si>
    <t>3821</t>
  </si>
  <si>
    <t>Kapitalne donacije neprofitnim organizacijama</t>
  </si>
  <si>
    <t>3823</t>
  </si>
  <si>
    <t>Kapitalne donacije iz EU sredstava</t>
  </si>
  <si>
    <t>383</t>
  </si>
  <si>
    <t>Kazne, penali i naknade štete</t>
  </si>
  <si>
    <t>3834</t>
  </si>
  <si>
    <t>Ugovorene kazne i ostale naknade šteta</t>
  </si>
  <si>
    <t>Rashodi za nabavu nefinancijske imovine</t>
  </si>
  <si>
    <t>Rashodi za nabavu neproizvedene dugotrajne imovine</t>
  </si>
  <si>
    <t>412</t>
  </si>
  <si>
    <t>Nematerijalna imovina</t>
  </si>
  <si>
    <t>4123</t>
  </si>
  <si>
    <t>Licence</t>
  </si>
  <si>
    <t>42</t>
  </si>
  <si>
    <t>Rashodi za nabavu proizvedene dugotrajne imovine</t>
  </si>
  <si>
    <t>421</t>
  </si>
  <si>
    <t>Građevinski objekti</t>
  </si>
  <si>
    <t>4212</t>
  </si>
  <si>
    <t>Poslovni objekti</t>
  </si>
  <si>
    <t>422</t>
  </si>
  <si>
    <t>Postrojenja i oprema</t>
  </si>
  <si>
    <t>4221</t>
  </si>
  <si>
    <t>Uredska oprema i namještaj</t>
  </si>
  <si>
    <t>4224</t>
  </si>
  <si>
    <t>Medicinska i laboratorijska oprema</t>
  </si>
  <si>
    <t>426</t>
  </si>
  <si>
    <t>Nematerijalna proizvedena imovina</t>
  </si>
  <si>
    <t>4262</t>
  </si>
  <si>
    <t>Ulaganja u računalne programe</t>
  </si>
  <si>
    <t>45</t>
  </si>
  <si>
    <t>Rashodi za dodatna ulaganja na nefinancijskoj imovini</t>
  </si>
  <si>
    <t>451</t>
  </si>
  <si>
    <t>Dodatna ulaganja na građevinskim objektima</t>
  </si>
  <si>
    <t>4511</t>
  </si>
  <si>
    <t>IZVJEŠTAJ RAČUNA FINANCIRANJA PREMA EKONOMSKOJ KLASIFIKACIJI</t>
  </si>
  <si>
    <t>UKUPNO RASHODI</t>
  </si>
  <si>
    <t>Primici i izdaci</t>
  </si>
  <si>
    <t>PRIMICI</t>
  </si>
  <si>
    <t>Primici od financijske imovine i zaduživanja</t>
  </si>
  <si>
    <t>IZVJEŠTAJ RAČUNA FINANCIRANJA PREMA IZVORIMA FINANCIRANJA</t>
  </si>
  <si>
    <t>631</t>
  </si>
  <si>
    <t>Pomoći od inozemnih vlada</t>
  </si>
  <si>
    <t>6311</t>
  </si>
  <si>
    <t>Tekuće pomoći od inozemnih vlada</t>
  </si>
  <si>
    <t>6321</t>
  </si>
  <si>
    <t>Tekuće pomoći od međunarodnih organizacija</t>
  </si>
  <si>
    <t>6322</t>
  </si>
  <si>
    <t>Kapitalne pomoći od međunarodnih organizacija</t>
  </si>
  <si>
    <t>634</t>
  </si>
  <si>
    <t>Pomoći od ostalih subjekata unutar općeg proračuna</t>
  </si>
  <si>
    <t>6341</t>
  </si>
  <si>
    <t>Tekuće pomoći od ostalih subjekata unutar općeg proračuna</t>
  </si>
  <si>
    <t>6342</t>
  </si>
  <si>
    <t>Kapitalne pomoći od ostalih subjekata unutar općeg proračuna</t>
  </si>
  <si>
    <t>636</t>
  </si>
  <si>
    <t>Pomoći proračunskim korisnicima iz proračuna koji im nije nadležan</t>
  </si>
  <si>
    <t>6361</t>
  </si>
  <si>
    <t>Tekuće pomoći proračunskim korisnicima iz proračuna koji im nije nadležan</t>
  </si>
  <si>
    <t>6362</t>
  </si>
  <si>
    <t>Kapitalne pomoći proračunskim korisnicima iz proračuna koji im nije nadležan</t>
  </si>
  <si>
    <t>638</t>
  </si>
  <si>
    <t>Pomoći iz državnog proračuna temeljem prijenosa EU sredstava</t>
  </si>
  <si>
    <t>6381</t>
  </si>
  <si>
    <t>Tekuće pomoći iz državnog proračuna temeljem prijenosa EU sredstava</t>
  </si>
  <si>
    <t>6382</t>
  </si>
  <si>
    <t>Kapitalne pomoći iz državnog proračuna temeljem prijenosa EU sredstava</t>
  </si>
  <si>
    <t>639</t>
  </si>
  <si>
    <t>6391</t>
  </si>
  <si>
    <t>6392</t>
  </si>
  <si>
    <t>6393</t>
  </si>
  <si>
    <t>Tekući prijenosi između proračunskih korisnika istog proračuna temeljem prijenosa EU sredstava</t>
  </si>
  <si>
    <t>6394</t>
  </si>
  <si>
    <t>6413</t>
  </si>
  <si>
    <t>Kamate na oročena sredstva i depozite po viđenju</t>
  </si>
  <si>
    <t>6414</t>
  </si>
  <si>
    <t>Prihodi od zateznih kamata</t>
  </si>
  <si>
    <t>6415</t>
  </si>
  <si>
    <t>Prihodi od pozitivnih tečajnih razlika i razlika zbog primjene valutne klauzule</t>
  </si>
  <si>
    <t>6416</t>
  </si>
  <si>
    <t>Prihodi od dividendi</t>
  </si>
  <si>
    <t>6419</t>
  </si>
  <si>
    <t>Ostali prihodi od financijske imovine</t>
  </si>
  <si>
    <t>642</t>
  </si>
  <si>
    <t>Prihodi od nefinancijske imovine</t>
  </si>
  <si>
    <t>6425</t>
  </si>
  <si>
    <t>Prihodi od prodaje kratkotrajne nefinancijske imovine</t>
  </si>
  <si>
    <t>6429</t>
  </si>
  <si>
    <t>Ostali prihodi od nefinancijske imovine</t>
  </si>
  <si>
    <t>651</t>
  </si>
  <si>
    <t>Upravne i administrativne pristojbe</t>
  </si>
  <si>
    <t>6514</t>
  </si>
  <si>
    <t>Ostale pristojbe i naknade</t>
  </si>
  <si>
    <t>66</t>
  </si>
  <si>
    <t>Prihodi od prodaje proizvoda i robe te pruženih usluga i prihodi od donacija</t>
  </si>
  <si>
    <t>661</t>
  </si>
  <si>
    <t>Prihodi od prodaje proizvoda i robe te pruženih usluga</t>
  </si>
  <si>
    <t>6614</t>
  </si>
  <si>
    <t>Prihodi od prodaje proizvoda i robe</t>
  </si>
  <si>
    <t>6615</t>
  </si>
  <si>
    <t>Prihodi od pruženih usluga</t>
  </si>
  <si>
    <t>663</t>
  </si>
  <si>
    <t>Donacije od pravnih i fizičkih osoba izvan općeg proračuna</t>
  </si>
  <si>
    <t>6631</t>
  </si>
  <si>
    <t>6632</t>
  </si>
  <si>
    <t>68</t>
  </si>
  <si>
    <t>Kazne, upravne mjere i ostali prihodi</t>
  </si>
  <si>
    <t>681</t>
  </si>
  <si>
    <t>Kazne i upravne mjere</t>
  </si>
  <si>
    <t>6819</t>
  </si>
  <si>
    <t>Ostale kazne</t>
  </si>
  <si>
    <t>683</t>
  </si>
  <si>
    <t>Ostali prihodi</t>
  </si>
  <si>
    <t>6831</t>
  </si>
  <si>
    <t>7</t>
  </si>
  <si>
    <t>Prihodi od prodaje nefinancijske imovine</t>
  </si>
  <si>
    <t>71</t>
  </si>
  <si>
    <t>Prihodi od prodaje neproizvedene dugotrajne imovine</t>
  </si>
  <si>
    <t>711</t>
  </si>
  <si>
    <t>Prihodi od prodaje materijalne imovine - prirodnih bogatstava</t>
  </si>
  <si>
    <t>7111</t>
  </si>
  <si>
    <t>Zemljište</t>
  </si>
  <si>
    <t>712</t>
  </si>
  <si>
    <t>Prihodi od prodaje nematerijalne imovine</t>
  </si>
  <si>
    <t>7124</t>
  </si>
  <si>
    <t>Ostala prava</t>
  </si>
  <si>
    <t>72</t>
  </si>
  <si>
    <t>Prihodi od prodaje proizvedene dugotrajne imovine</t>
  </si>
  <si>
    <t>721</t>
  </si>
  <si>
    <t>Prihodi od prodaje građevinskih objekata</t>
  </si>
  <si>
    <t>7211</t>
  </si>
  <si>
    <t>Stambeni objekti</t>
  </si>
  <si>
    <t>7212</t>
  </si>
  <si>
    <t>722</t>
  </si>
  <si>
    <t>Prihodi od prodaje postrojenja i opreme</t>
  </si>
  <si>
    <t>7221</t>
  </si>
  <si>
    <t>Sportska i glazbena oprema</t>
  </si>
  <si>
    <t>7227</t>
  </si>
  <si>
    <t>Uređaji, strojevi i oprema za ostale namjene</t>
  </si>
  <si>
    <t>723</t>
  </si>
  <si>
    <t>Prihodi od prodaje prijevoznih sredstava</t>
  </si>
  <si>
    <t>7231</t>
  </si>
  <si>
    <t>Prijevozna sredstva u cestovnom prometu</t>
  </si>
  <si>
    <t>7233</t>
  </si>
  <si>
    <t>Prijevozna sredstva u pomorskom i riječnom prometu</t>
  </si>
  <si>
    <t>725</t>
  </si>
  <si>
    <t>Prihodi od prodaje višegodišnjih nasada i osnovnog stada</t>
  </si>
  <si>
    <t>7252</t>
  </si>
  <si>
    <t>Osnovno stado</t>
  </si>
  <si>
    <t>3112</t>
  </si>
  <si>
    <t>Plaće u naravi</t>
  </si>
  <si>
    <t>3114</t>
  </si>
  <si>
    <t>Plaće za posebne uvjete rada</t>
  </si>
  <si>
    <t>3131</t>
  </si>
  <si>
    <t>Doprinosi za mirovinsko osiguranje</t>
  </si>
  <si>
    <t>3133</t>
  </si>
  <si>
    <t>Doprinosi za obvezno osiguranje u slučaju nezaposlenosti</t>
  </si>
  <si>
    <t>3222</t>
  </si>
  <si>
    <t>Materijal i sirovine</t>
  </si>
  <si>
    <t>342</t>
  </si>
  <si>
    <t>Kamate za primljene kredite i zajmove</t>
  </si>
  <si>
    <t>3422</t>
  </si>
  <si>
    <t>Kamate za primljene kredite i zajmove od kreditnih i ostalih financijskih institucija u javnom sektoru</t>
  </si>
  <si>
    <t>3423</t>
  </si>
  <si>
    <t>Kamate za primljene kredite i zajmove od kreditnih i ostalih financijskih institucija izvan javnog sektora</t>
  </si>
  <si>
    <t>3432</t>
  </si>
  <si>
    <t>Negativne tečajne razlike i razlike zbog primjene valutne klauzule</t>
  </si>
  <si>
    <t>3433</t>
  </si>
  <si>
    <t>Zatezne kamate</t>
  </si>
  <si>
    <t>3434</t>
  </si>
  <si>
    <t>Ostali nespomenuti financijski rashodi</t>
  </si>
  <si>
    <t>351</t>
  </si>
  <si>
    <t>Subvencije trgovačkim društvima u javnom sektoru</t>
  </si>
  <si>
    <t>3511</t>
  </si>
  <si>
    <t>Subvencije kreditnim i ostalim financijskim institucijama u javnom sektoru</t>
  </si>
  <si>
    <t>3521</t>
  </si>
  <si>
    <t>Subvencije kreditnim i ostalim financijskim institucijama izvan javnog sektora</t>
  </si>
  <si>
    <t>362</t>
  </si>
  <si>
    <t>Pomoći međunarodnim organizacijama te institucijama i tijelima EU</t>
  </si>
  <si>
    <t>3621</t>
  </si>
  <si>
    <t>Tekuće pomoći međunarodnim organizacijama te institucijama i tijelima EU</t>
  </si>
  <si>
    <t>3693</t>
  </si>
  <si>
    <t>371</t>
  </si>
  <si>
    <t>Naknade građanima i kućanstvima na temelju osiguranja</t>
  </si>
  <si>
    <t>3712</t>
  </si>
  <si>
    <t>Naknade građanima i kućanstvima u naravi - neposredno ili putem ustanova izvan javnog sektora</t>
  </si>
  <si>
    <t>3714</t>
  </si>
  <si>
    <t>Naknade građanima i kućanstvima u naravi - putem ustanova u javnom sektoru</t>
  </si>
  <si>
    <t>3722</t>
  </si>
  <si>
    <t>Naknade građanima i kućanstvima u naravi</t>
  </si>
  <si>
    <t>3723</t>
  </si>
  <si>
    <t>Naknade građanima i kućanstvima iz EU sredstava</t>
  </si>
  <si>
    <t>3812</t>
  </si>
  <si>
    <t>Tekuće donacije u naravi</t>
  </si>
  <si>
    <t>3822</t>
  </si>
  <si>
    <t>Kapitalne donacije građanima i kućanstvima</t>
  </si>
  <si>
    <t>3831</t>
  </si>
  <si>
    <t>Naknade šteta pravnim i fizičkim osobama</t>
  </si>
  <si>
    <t>3832</t>
  </si>
  <si>
    <t>Penali, ležarine i drugo</t>
  </si>
  <si>
    <t>3833</t>
  </si>
  <si>
    <t>Naknade šteta zaposlenicima</t>
  </si>
  <si>
    <t>3835</t>
  </si>
  <si>
    <t>411</t>
  </si>
  <si>
    <t>Materijalna imovina - prirodna bogatstva</t>
  </si>
  <si>
    <t>4111</t>
  </si>
  <si>
    <t>4124</t>
  </si>
  <si>
    <t>4126</t>
  </si>
  <si>
    <t>Ostala nematerijalna imovina</t>
  </si>
  <si>
    <t>4211</t>
  </si>
  <si>
    <t>4214</t>
  </si>
  <si>
    <t>Ostali građevinski objekti</t>
  </si>
  <si>
    <t>4222</t>
  </si>
  <si>
    <t>Komunikacijska oprema</t>
  </si>
  <si>
    <t>4223</t>
  </si>
  <si>
    <t>Oprema za održavanje i zaštitu</t>
  </si>
  <si>
    <t>4225</t>
  </si>
  <si>
    <t>Instrumenti, uređaji i strojevi</t>
  </si>
  <si>
    <t>4226</t>
  </si>
  <si>
    <t>4227</t>
  </si>
  <si>
    <t>423</t>
  </si>
  <si>
    <t>Prijevozna sredstva</t>
  </si>
  <si>
    <t>4231</t>
  </si>
  <si>
    <t>4233</t>
  </si>
  <si>
    <t>424</t>
  </si>
  <si>
    <t>Knjige, umjetnička djela i ostale izložbene vrijednosti</t>
  </si>
  <si>
    <t>4241</t>
  </si>
  <si>
    <t>Knjige</t>
  </si>
  <si>
    <t>4242</t>
  </si>
  <si>
    <t>Umjetnička djela (izložena u galerijama, muzejima i slično)</t>
  </si>
  <si>
    <t>4244</t>
  </si>
  <si>
    <t>Ostale nespomenute izložbene vrijednosti</t>
  </si>
  <si>
    <t>425</t>
  </si>
  <si>
    <t>Višegodišnji nasadi i osnovno stado</t>
  </si>
  <si>
    <t>4251</t>
  </si>
  <si>
    <t>Višegodišnji nasadi</t>
  </si>
  <si>
    <t>4252</t>
  </si>
  <si>
    <t>4263</t>
  </si>
  <si>
    <t>Umjetnička, literarna i znanstvena djela</t>
  </si>
  <si>
    <t>4264</t>
  </si>
  <si>
    <t>Ostala nematerijalna proizvedena imovina</t>
  </si>
  <si>
    <t>Rashodi za nabavu plemenitih metala i ostalih pohranjenih vrijednosti</t>
  </si>
  <si>
    <t>431</t>
  </si>
  <si>
    <t>Plemeniti metali i ostale pohranjene vrijednosti</t>
  </si>
  <si>
    <t>4312</t>
  </si>
  <si>
    <t>Pohranjene knjige, umjetnička djela i slične vrijednosti</t>
  </si>
  <si>
    <t>44</t>
  </si>
  <si>
    <t>Rashodi za nabavu proizvedene kratkotrajne imovine</t>
  </si>
  <si>
    <t>441</t>
  </si>
  <si>
    <t>Rashodi za nabavu zaliha</t>
  </si>
  <si>
    <t>4411</t>
  </si>
  <si>
    <t>Strateške zalihe</t>
  </si>
  <si>
    <t>452</t>
  </si>
  <si>
    <t>Dodatna ulaganja na postrojenjima i opremi</t>
  </si>
  <si>
    <t>4521</t>
  </si>
  <si>
    <t>453</t>
  </si>
  <si>
    <t>Dodatna ulaganja na prijevoznim sredstvima</t>
  </si>
  <si>
    <t>4531</t>
  </si>
  <si>
    <t>454</t>
  </si>
  <si>
    <t>Dodatna ulaganja za ostalu nefinancijsku imovinu</t>
  </si>
  <si>
    <t>4541</t>
  </si>
  <si>
    <t>Vlastiti prihodi</t>
  </si>
  <si>
    <t>Donacije</t>
  </si>
  <si>
    <t>Prihodi od nefin. imovine i nadoknade štete s osnova osig.</t>
  </si>
  <si>
    <t>IZVJEŠTAJ O RASHODIMA PREMA FUNKCIJSKOJ KLASIFIKACIJI</t>
  </si>
  <si>
    <t>01</t>
  </si>
  <si>
    <t>Opće javne usluge</t>
  </si>
  <si>
    <t>015</t>
  </si>
  <si>
    <t>Istraživanje i razvoj: Opće javne usluge</t>
  </si>
  <si>
    <t>09</t>
  </si>
  <si>
    <t>Obrazovanje</t>
  </si>
  <si>
    <t>094</t>
  </si>
  <si>
    <t>Visoka naobrazba</t>
  </si>
  <si>
    <t>Primljeni povrati glavnica danih zajmova i depozita</t>
  </si>
  <si>
    <t>83</t>
  </si>
  <si>
    <t>Primici od prodaje dionica i udjela u glavnici</t>
  </si>
  <si>
    <t>833</t>
  </si>
  <si>
    <t>Primici od prodaje dionica i udjela u glavnici kreditnih i ostalih financijskih institucija izvan javnog sektora</t>
  </si>
  <si>
    <t>8331</t>
  </si>
  <si>
    <t>Dionice i udjeli u glavnici tuzemnih kreditnih i ostalih financijskih institucija izvan javnog sektora</t>
  </si>
  <si>
    <t>IZDACI</t>
  </si>
  <si>
    <t>Izdaci za financijsku imovinu i otplate zajmova</t>
  </si>
  <si>
    <t>Izdaci za dane zajmove i depozite</t>
  </si>
  <si>
    <t>53</t>
  </si>
  <si>
    <t>Izdaci za dionice i udjele u glavnici</t>
  </si>
  <si>
    <t>532</t>
  </si>
  <si>
    <t>Dionice i udjeli u glavnici trgovačkih društava u javnom sektoru</t>
  </si>
  <si>
    <t>5321</t>
  </si>
  <si>
    <t>534</t>
  </si>
  <si>
    <t>Dionice i udjeli u glavnici trgovačkih društava izvan javnog sektora</t>
  </si>
  <si>
    <t>5341</t>
  </si>
  <si>
    <t>Dionice i udjeli u glavnici tuzemnih trgovačkih društava izvan javnog sektora</t>
  </si>
  <si>
    <t>54</t>
  </si>
  <si>
    <t>Izdaci za otplatu glavnice primljenih kredita i zajmova</t>
  </si>
  <si>
    <t>542</t>
  </si>
  <si>
    <t>Otplata glavnice primljenih kredita i zajmova od kreditnih i ostalih financijskih institucija u javnom sektoru</t>
  </si>
  <si>
    <t>5422</t>
  </si>
  <si>
    <t>Otplata glavnice primljenih kredita od kreditnih institucija u javnom sektoru</t>
  </si>
  <si>
    <t>544</t>
  </si>
  <si>
    <t>Otplata glavnice primljenih kredita i zajmova od kreditnih i ostalih financijskih institucija izvan javnog sektora</t>
  </si>
  <si>
    <t>5443</t>
  </si>
  <si>
    <t>Otplata glavnice primljenih kredita od tuzemnih kreditnih institucija izvan javnog sektora</t>
  </si>
  <si>
    <t>II. POSEBNI DIO</t>
  </si>
  <si>
    <t>Prihodi iz proračuna</t>
  </si>
  <si>
    <t>Prihodi iz nadležnog proračuna za financiranje rashoda</t>
  </si>
  <si>
    <t>Prihodi od nadležnog proračuna za financiranje izdataka</t>
  </si>
  <si>
    <t>stupac 2: ostvarenje/izvršenje za izvještajno razdoblje prethodne proračunske godine na razini razreda, skupine, podskupine i odjeljka ekonomske klasifikacije</t>
  </si>
  <si>
    <t>stupac 3: izvorni plan odnosno rebalans za proračunsku godinu na razini razreda i skupine ekonomske klasifikacije</t>
  </si>
  <si>
    <t>stupac 4: tekući plan za proračunsku godinu na razini razreda i skupine ekonomske klasifikacije</t>
  </si>
  <si>
    <t>stupac 5: ostvarenje/izvršenje za izvještajno razdoblje na razini razreda, skupine, podskupine i odjeljka ekonomske klasifikacije</t>
  </si>
  <si>
    <t>stupac 6: indeks ostvarenja/izvršenja za izvještajno razdoblje u odnosu na ostvarenje/izvršenje za izvještajno razdoblje prethodne godine</t>
  </si>
  <si>
    <t>stupac 7: indeks ostvarenja/izvršenja za izvještajno razdoblje u odnosu na tekući plan za proračunsku godinu</t>
  </si>
  <si>
    <t>stupac 1: brojčana oznaka i naziv računa prihoda i rashoda ekonomske klasifikacije na razini razreda, skupine, podskupine i odjeljka ekonomske klasifikacije</t>
  </si>
  <si>
    <t>Prihodi od HZZO-a na temelju ugovornih obveza</t>
  </si>
  <si>
    <t>Izdaci za dane zajmove neprofitnim organizacijama, građanima i kućanstvima</t>
  </si>
  <si>
    <t>Dani zajmovi neprofitnim organizacijama, građanima i kućanstvima u tuzemstvu</t>
  </si>
  <si>
    <t>Dani zajmovi neprofitnim organizacijama, građanima i kućanstvima u inozemstvu</t>
  </si>
  <si>
    <t>Izdaci za dane zajmove trgovačkim društvima u javnom sektoru</t>
  </si>
  <si>
    <t>Dani zajmovi trgovačkim društvima u javnom sektoru</t>
  </si>
  <si>
    <t>Rashodi</t>
  </si>
  <si>
    <t>6528</t>
  </si>
  <si>
    <t>Prihodi od novčane naknade poslodavca zbog nezapošljavanja osoba s invaliditetom</t>
  </si>
  <si>
    <t>Instrumenti, uređaji i stojevi</t>
  </si>
  <si>
    <t>Primici od zaduživanja</t>
  </si>
  <si>
    <t>Primljeni zajmovi od ostalih tuzemnih financijskih institucija izvan javnog sektora</t>
  </si>
  <si>
    <t xml:space="preserve">INDEKS
</t>
  </si>
  <si>
    <t>Primici od povrata depozita od tuzemnih kreditnih i ostalih institucija - dugoročni</t>
  </si>
  <si>
    <t>Primici od povrata depozita i jamčevnih pologa</t>
  </si>
  <si>
    <t>Dani zajmovi drugim razinama vlasti</t>
  </si>
  <si>
    <t>Dani zajmovi državnom proračunu</t>
  </si>
  <si>
    <t>Povrat zajmova danih drugim razinama vlasti</t>
  </si>
  <si>
    <t>Povrat zajmova danih državnom proračunu</t>
  </si>
  <si>
    <t>OSTVARENJE/IZVRŠENJE 
01.2025. - 06.2025.</t>
  </si>
  <si>
    <t>POLUGODIŠNJI IZVJEŠTAJ O IZVRŠENJU FINANCIJSKOG PLANA 
01.-06.2026.</t>
  </si>
  <si>
    <t>IZVORNI PLAN ILI REBALANS 
2026.</t>
  </si>
  <si>
    <t>OSTVARENJE/IZVRŠENJE 
01.2026. - 06.2026.</t>
  </si>
  <si>
    <t>50 Pomoći iz DP</t>
  </si>
  <si>
    <t>5011 Pomoći iz državnog proračuna kroz opće prihode i primitke</t>
  </si>
  <si>
    <t>5012 Pomoći iz državnog proračuna kroz nacionalno sufinanciranje EU projekata</t>
  </si>
  <si>
    <t>5041 Pomoći iz državnog proračuna kroz prihode od igara na sreću</t>
  </si>
  <si>
    <t>5043 Pomoći iz državnog proračuna kroz ostale prihode za posebne namjene</t>
  </si>
  <si>
    <t>5052 Pomoći iz državnog proračuna kroz ostale pomoći</t>
  </si>
  <si>
    <t>50810 Pomoći iz državnog proračuna kroz namjenske primitke od zaduživanja – ostali</t>
  </si>
  <si>
    <t>50815 Pomoći iz državnog proračuna kroz namjenske primitke od zaduživanja – NPOO</t>
  </si>
  <si>
    <t>51 Programi unije</t>
  </si>
  <si>
    <t>51000 Programi Unije – raspoloživ predujam</t>
  </si>
  <si>
    <t>51011 Programi Unije – predfinanciranje iz izvora 11 Opći prihodi i primici</t>
  </si>
  <si>
    <t>51031 Programi Unije – predfinanciranje iz izvora 31 Vlastiti prihodi</t>
  </si>
  <si>
    <t>51043 Programi Unije – predfinanciranje iz izvora 43 Ostali prihodi za posebne namjene</t>
  </si>
  <si>
    <t>51081 Programi Unije – predfinanciranje iz izvora 81 Namjenski primici od zaduživanja</t>
  </si>
  <si>
    <t xml:space="preserve">52 Ostale pomoći </t>
  </si>
  <si>
    <t>52 Ostale darovnice</t>
  </si>
  <si>
    <t>531 Švicarsko - hrvatski program suradnje</t>
  </si>
  <si>
    <t>532 Financijski mehanizam Europskog gospodarskog prostora i Norveški financijski mehanizam</t>
  </si>
  <si>
    <t>533 Ostale darovnice</t>
  </si>
  <si>
    <t>561 Europski socijalni fond (ESF)</t>
  </si>
  <si>
    <t>563 Europski fond za regionalni razvoj (EFRR)</t>
  </si>
  <si>
    <t>573 Instrumenti Europskog gospodarskog prostora i ostali instrumenti</t>
  </si>
  <si>
    <t>581 Mehanizam za oporavak i otpornost</t>
  </si>
  <si>
    <t>Namjenski primitak - NPOO</t>
  </si>
  <si>
    <t xml:space="preserve">BROJČANA OZNAKA PRORAČUNSKOG KORISNIKA </t>
  </si>
  <si>
    <t xml:space="preserve">NAZIV PRORAČUNSKOG KORISNIKA </t>
  </si>
  <si>
    <t>PLAN 
2026.</t>
  </si>
  <si>
    <t>PROJEKCIJA 
2027.</t>
  </si>
  <si>
    <t>PROJEKCIJA 
2028.</t>
  </si>
  <si>
    <t>Mehanizam za oporavak i otpornost</t>
  </si>
  <si>
    <t>Pomoći iz državnog proračuna kroz opće prihode i primitke</t>
  </si>
  <si>
    <t>Pomoći iz državnog proračuna kroz ostale pomoći</t>
  </si>
  <si>
    <t>Programi Unije- raspoloživ predujam</t>
  </si>
  <si>
    <t>Programsko financiranje javnih visokih učilišta</t>
  </si>
  <si>
    <t>IZVOR 11</t>
  </si>
  <si>
    <t>IZVOR 581</t>
  </si>
  <si>
    <t>IZVOR 5011</t>
  </si>
  <si>
    <t>Pomoći iz državnog proračuna</t>
  </si>
  <si>
    <t>IZVOR 31</t>
  </si>
  <si>
    <t>IZVOR 43</t>
  </si>
  <si>
    <t>A557042</t>
  </si>
  <si>
    <t>PROGRAM DOKTORANADA I POSLIJEDOKTORANADA HRVATSKE ZAKLADE ZA ZNANOST</t>
  </si>
  <si>
    <t>IZVOR 5052</t>
  </si>
  <si>
    <t>IZVOR 51000</t>
  </si>
  <si>
    <t>IZVOR 61</t>
  </si>
  <si>
    <t>Donacije- NOVI PODPROJEKT Integrirani teritorijalni program, projekt: Strateško partnerstvo za istraživanje i razvoj eko proizvoda za pranje i njegu rublja koje sadrži sredstvo za odbijanje komaraca - NOmosqitOS IP.1.1.03.0105</t>
  </si>
  <si>
    <t>51000 Programi Unije – raspoloživ predujam HORIZON, projekt HORIZON-MISS-2022-OCEAN-01-101112736 Restore4Life</t>
  </si>
  <si>
    <t>IZVJEŠTAJ O PROGRAMSKOJ KLASIFIKACIJI</t>
  </si>
  <si>
    <t>A679134 ('A111111)</t>
  </si>
  <si>
    <t>A679136</t>
  </si>
  <si>
    <t>A679135</t>
  </si>
  <si>
    <t>PROGRAMSKO I OSTALO FINANCIRANJE JAVNIH VISOKIH UČILIŠTA – IZ EVIDENCIJSKIH PRIHODA</t>
  </si>
  <si>
    <t>PROGRAMSKO I OSTALO FINANCIRANJE JAVNIH VISOKIH UČILIŠTA – IZ EVIDENCIJSKIH PRIHODA Erasmus+ mobilnost nastavnog i nenastavnog osoblja</t>
  </si>
  <si>
    <t>PROGRAMSKO I OSTALO FINANCIRANJE JAVNIH VISOKIH UČILIŠTA – IZ EVIDENCIJSKIH PRIHODA COLOURS- COLlaborative  innOvative sUstainble Regional universSities</t>
  </si>
  <si>
    <t>RAZVOJ SUSTAVA PROGRAMSKIH SPORAZUMA ZA FINANCIRANJE SVEUČILIŠTA I ZNANSTVENIH INSTITUTA USMJERENIH NA INOVACIJE, ISTRAŽIVANJE I RAZVOJ - NPOO</t>
  </si>
  <si>
    <t xml:space="preserve"> A679135</t>
  </si>
  <si>
    <t>UKUPNO 1.-6.2026. IZVRŠENJE PLANA</t>
  </si>
  <si>
    <t>r</t>
  </si>
  <si>
    <t>SVEUČILIŠTE JOSIPA JURJA STROSSMAYERA U OSIJEKU- konsolidirano</t>
  </si>
  <si>
    <t>DONACIJE</t>
  </si>
  <si>
    <t>OSTALE POMOĆI</t>
  </si>
  <si>
    <t>reprezentacija</t>
  </si>
  <si>
    <t>ostali nespomenuti rashodi poslovanja</t>
  </si>
  <si>
    <t>Ostale darovnice</t>
  </si>
  <si>
    <t>Europski fond za regionalni razvoj</t>
  </si>
  <si>
    <t>Prihodi od nefinancijske imovine i nadoknade štete s osnova osiguranja</t>
  </si>
  <si>
    <t>IZVOR 71</t>
  </si>
  <si>
    <t>Obveze za jamčevne pologe</t>
  </si>
  <si>
    <t>ostale usluge</t>
  </si>
  <si>
    <t>obveze na naknade troškova osobama izvan radnog odnosa</t>
  </si>
  <si>
    <t>premije osiguranja</t>
  </si>
  <si>
    <t>obveze za bankarske usluge i usluge platnog prometa</t>
  </si>
  <si>
    <t>Tekući prijenosi između proračunskih korisnika istog proračuna temeljem prijenosa EU sredstav</t>
  </si>
  <si>
    <t>A679049</t>
  </si>
  <si>
    <t>POMOĆI BIH U SUSTAVU ZNANOSTI I OBRAZOVANJA</t>
  </si>
  <si>
    <t>IZVOR 533</t>
  </si>
  <si>
    <t>Dnevnice za službeni put u zemlji</t>
  </si>
  <si>
    <t>Dnevnice za službeni put u inozemstvu</t>
  </si>
  <si>
    <t>Naknade za smještaj na službenom putu u inozemstvu</t>
  </si>
  <si>
    <t>Naknade za prijevoz na službenom putu u inozemstvu</t>
  </si>
  <si>
    <t>Ostali rashodi za službena putovanja</t>
  </si>
  <si>
    <t>IZVOR 52- NERASPODIJELJENO</t>
  </si>
  <si>
    <t>Film i izrada fotografija</t>
  </si>
  <si>
    <t>IZVOR 563- NERASPODIJELJENO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</si>
</sst>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Times New Roman"/>
      <family val="1"/>
    </font>
    <font>
      <b/>
      <sz val="11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  <charset val="238"/>
    </font>
    <font>
      <sz val="10"/>
      <color indexed="8"/>
      <name val="Arial"/>
      <family val="2"/>
    </font>
    <font>
      <b/>
      <sz val="10"/>
      <color indexed="44"/>
      <name val="Arial"/>
      <family val="2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indexed="8"/>
      <name val="Arial"/>
      <family val="2"/>
    </font>
    <font>
      <sz val="10"/>
      <color indexed="44"/>
      <name val="Arial"/>
      <family val="2"/>
      <charset val="238"/>
    </font>
    <font>
      <sz val="10"/>
      <name val="Arial"/>
      <family val="2"/>
      <charset val="238"/>
    </font>
    <font>
      <sz val="10"/>
      <color indexed="39"/>
      <name val="Arial"/>
      <family val="2"/>
    </font>
    <font>
      <sz val="10"/>
      <color indexed="10"/>
      <name val="Arial"/>
      <family val="2"/>
    </font>
    <font>
      <b/>
      <sz val="16"/>
      <name val="Arial"/>
      <family val="2"/>
      <charset val="238"/>
    </font>
    <font>
      <sz val="10"/>
      <name val="Arial"/>
      <family val="2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i/>
      <u/>
      <sz val="12"/>
      <color indexed="8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8"/>
      <name val="Arial"/>
      <family val="2"/>
    </font>
    <font>
      <i/>
      <u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u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i/>
      <sz val="10"/>
      <color indexed="8"/>
      <name val="Times New Roman"/>
      <family val="1"/>
      <charset val="238"/>
    </font>
    <font>
      <i/>
      <sz val="10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  <font>
      <i/>
      <u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i/>
      <u/>
      <sz val="10"/>
      <color theme="1"/>
      <name val="Times New Roman"/>
      <family val="1"/>
      <charset val="238"/>
    </font>
    <font>
      <u/>
      <sz val="10"/>
      <name val="Times New Roman"/>
      <family val="1"/>
      <charset val="238"/>
    </font>
    <font>
      <u/>
      <sz val="10"/>
      <color theme="1"/>
      <name val="Times New Roman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4"/>
      </patternFill>
    </fill>
    <fill>
      <patternFill patternType="solid">
        <fgColor indexed="4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41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4"/>
      </left>
      <right/>
      <top/>
      <bottom/>
      <diagonal/>
    </border>
  </borders>
  <cellStyleXfs count="49">
    <xf numFmtId="0" fontId="0" fillId="0" borderId="0"/>
    <xf numFmtId="0" fontId="3" fillId="0" borderId="0"/>
    <xf numFmtId="0" fontId="6" fillId="5" borderId="6" applyNumberFormat="0" applyProtection="0">
      <alignment horizontal="left" vertical="center" indent="1"/>
    </xf>
    <xf numFmtId="4" fontId="20" fillId="6" borderId="6" applyNumberFormat="0" applyProtection="0">
      <alignment vertical="center"/>
    </xf>
    <xf numFmtId="0" fontId="14" fillId="7" borderId="6" applyNumberFormat="0" applyProtection="0">
      <alignment horizontal="left" vertical="center" indent="1"/>
    </xf>
    <xf numFmtId="0" fontId="21" fillId="5" borderId="6" applyNumberFormat="0" applyProtection="0">
      <alignment horizontal="center" vertical="center"/>
    </xf>
    <xf numFmtId="0" fontId="19" fillId="0" borderId="6" applyNumberFormat="0" applyProtection="0">
      <alignment horizontal="left" vertical="center" wrapText="1" justifyLastLine="1"/>
    </xf>
    <xf numFmtId="0" fontId="19" fillId="0" borderId="6" applyNumberFormat="0" applyProtection="0">
      <alignment horizontal="left" vertical="center" wrapText="1"/>
    </xf>
    <xf numFmtId="4" fontId="22" fillId="0" borderId="6" applyNumberFormat="0" applyProtection="0">
      <alignment horizontal="right" vertical="center"/>
    </xf>
    <xf numFmtId="0" fontId="19" fillId="0" borderId="6" applyNumberFormat="0" applyProtection="0">
      <alignment horizontal="left" vertical="center" wrapText="1"/>
    </xf>
    <xf numFmtId="0" fontId="24" fillId="0" borderId="6" applyNumberFormat="0" applyProtection="0">
      <alignment horizontal="left" vertical="center" wrapText="1"/>
    </xf>
    <xf numFmtId="4" fontId="20" fillId="8" borderId="6" applyNumberFormat="0" applyProtection="0">
      <alignment horizontal="left" vertical="center" indent="1"/>
    </xf>
    <xf numFmtId="0" fontId="27" fillId="0" borderId="0"/>
    <xf numFmtId="0" fontId="31" fillId="0" borderId="0"/>
    <xf numFmtId="0" fontId="2" fillId="0" borderId="0"/>
    <xf numFmtId="0" fontId="13" fillId="0" borderId="0"/>
    <xf numFmtId="4" fontId="28" fillId="6" borderId="6" applyNumberFormat="0" applyProtection="0">
      <alignment vertical="center"/>
    </xf>
    <xf numFmtId="4" fontId="20" fillId="6" borderId="6" applyNumberFormat="0" applyProtection="0">
      <alignment horizontal="left" vertical="center" indent="1"/>
    </xf>
    <xf numFmtId="4" fontId="20" fillId="6" borderId="6" applyNumberFormat="0" applyProtection="0">
      <alignment horizontal="left" vertical="center" indent="1"/>
    </xf>
    <xf numFmtId="4" fontId="20" fillId="9" borderId="6" applyNumberFormat="0" applyProtection="0">
      <alignment horizontal="right" vertical="center"/>
    </xf>
    <xf numFmtId="4" fontId="20" fillId="10" borderId="6" applyNumberFormat="0" applyProtection="0">
      <alignment horizontal="right" vertical="center"/>
    </xf>
    <xf numFmtId="4" fontId="20" fillId="11" borderId="6" applyNumberFormat="0" applyProtection="0">
      <alignment horizontal="right" vertical="center"/>
    </xf>
    <xf numFmtId="4" fontId="20" fillId="12" borderId="6" applyNumberFormat="0" applyProtection="0">
      <alignment horizontal="right" vertical="center"/>
    </xf>
    <xf numFmtId="4" fontId="20" fillId="13" borderId="6" applyNumberFormat="0" applyProtection="0">
      <alignment horizontal="right" vertical="center"/>
    </xf>
    <xf numFmtId="4" fontId="20" fillId="14" borderId="6" applyNumberFormat="0" applyProtection="0">
      <alignment horizontal="right" vertical="center"/>
    </xf>
    <xf numFmtId="4" fontId="20" fillId="15" borderId="6" applyNumberFormat="0" applyProtection="0">
      <alignment horizontal="right" vertical="center"/>
    </xf>
    <xf numFmtId="4" fontId="20" fillId="16" borderId="6" applyNumberFormat="0" applyProtection="0">
      <alignment horizontal="right" vertical="center"/>
    </xf>
    <xf numFmtId="4" fontId="20" fillId="17" borderId="6" applyNumberFormat="0" applyProtection="0">
      <alignment horizontal="right" vertical="center"/>
    </xf>
    <xf numFmtId="4" fontId="25" fillId="18" borderId="6" applyNumberFormat="0" applyProtection="0">
      <alignment horizontal="left" vertical="center" indent="1"/>
    </xf>
    <xf numFmtId="4" fontId="20" fillId="19" borderId="8" applyNumberFormat="0" applyProtection="0">
      <alignment horizontal="left" vertical="center" indent="1"/>
    </xf>
    <xf numFmtId="4" fontId="4" fillId="20" borderId="0" applyNumberFormat="0" applyProtection="0">
      <alignment horizontal="left" vertical="center" indent="1"/>
    </xf>
    <xf numFmtId="4" fontId="13" fillId="19" borderId="6" applyNumberFormat="0" applyProtection="0">
      <alignment horizontal="left" vertical="center" indent="1"/>
    </xf>
    <xf numFmtId="4" fontId="13" fillId="7" borderId="6" applyNumberFormat="0" applyProtection="0">
      <alignment horizontal="left" vertical="center" indent="1"/>
    </xf>
    <xf numFmtId="0" fontId="14" fillId="21" borderId="6" applyNumberFormat="0" applyProtection="0">
      <alignment horizontal="left" vertical="center" indent="1"/>
    </xf>
    <xf numFmtId="0" fontId="14" fillId="22" borderId="6" applyNumberFormat="0" applyProtection="0">
      <alignment horizontal="left" vertical="center" indent="1"/>
    </xf>
    <xf numFmtId="0" fontId="14" fillId="23" borderId="6" applyNumberFormat="0" applyProtection="0">
      <alignment horizontal="left" vertical="center" indent="1"/>
    </xf>
    <xf numFmtId="0" fontId="27" fillId="0" borderId="0"/>
    <xf numFmtId="0" fontId="31" fillId="0" borderId="0"/>
    <xf numFmtId="4" fontId="20" fillId="8" borderId="6" applyNumberFormat="0" applyProtection="0">
      <alignment vertical="center"/>
    </xf>
    <xf numFmtId="4" fontId="28" fillId="8" borderId="6" applyNumberFormat="0" applyProtection="0">
      <alignment vertical="center"/>
    </xf>
    <xf numFmtId="4" fontId="20" fillId="8" borderId="6" applyNumberFormat="0" applyProtection="0">
      <alignment horizontal="left" vertical="center" indent="1"/>
    </xf>
    <xf numFmtId="4" fontId="28" fillId="19" borderId="6" applyNumberFormat="0" applyProtection="0">
      <alignment horizontal="right" vertical="center"/>
    </xf>
    <xf numFmtId="0" fontId="24" fillId="23" borderId="6" applyNumberFormat="0" applyProtection="0">
      <alignment horizontal="left" vertical="center" indent="1"/>
    </xf>
    <xf numFmtId="0" fontId="6" fillId="5" borderId="6" applyNumberFormat="0" applyProtection="0">
      <alignment horizontal="center" vertical="top" wrapText="1"/>
    </xf>
    <xf numFmtId="0" fontId="30" fillId="0" borderId="0" applyNumberFormat="0" applyProtection="0"/>
    <xf numFmtId="4" fontId="29" fillId="19" borderId="6" applyNumberFormat="0" applyProtection="0">
      <alignment horizontal="right" vertical="center"/>
    </xf>
    <xf numFmtId="0" fontId="1" fillId="0" borderId="0"/>
    <xf numFmtId="0" fontId="1" fillId="0" borderId="0"/>
    <xf numFmtId="0" fontId="39" fillId="30" borderId="9" applyNumberFormat="0" applyProtection="0">
      <alignment horizontal="left" vertical="center" indent="1"/>
    </xf>
  </cellStyleXfs>
  <cellXfs count="314">
    <xf numFmtId="0" fontId="0" fillId="0" borderId="0" xfId="0"/>
    <xf numFmtId="0" fontId="0" fillId="0" borderId="0" xfId="0" applyFill="1"/>
    <xf numFmtId="0" fontId="5" fillId="0" borderId="0" xfId="1" applyFont="1" applyAlignment="1">
      <alignment horizontal="center" vertical="center" wrapText="1"/>
    </xf>
    <xf numFmtId="4" fontId="5" fillId="0" borderId="0" xfId="1" applyNumberFormat="1" applyFont="1" applyAlignment="1">
      <alignment horizontal="center" vertical="center" wrapText="1"/>
    </xf>
    <xf numFmtId="3" fontId="5" fillId="0" borderId="0" xfId="1" applyNumberFormat="1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4" fontId="4" fillId="0" borderId="0" xfId="1" applyNumberFormat="1" applyFont="1" applyAlignment="1">
      <alignment horizontal="center" vertical="center" wrapText="1"/>
    </xf>
    <xf numFmtId="3" fontId="4" fillId="0" borderId="0" xfId="1" applyNumberFormat="1" applyFont="1" applyAlignment="1">
      <alignment horizontal="center" vertical="center" wrapText="1"/>
    </xf>
    <xf numFmtId="4" fontId="7" fillId="0" borderId="1" xfId="1" applyNumberFormat="1" applyFont="1" applyBorder="1" applyAlignment="1">
      <alignment horizontal="center" vertical="center" wrapText="1"/>
    </xf>
    <xf numFmtId="3" fontId="8" fillId="0" borderId="1" xfId="1" applyNumberFormat="1" applyFont="1" applyBorder="1" applyAlignment="1">
      <alignment horizontal="center" vertical="center"/>
    </xf>
    <xf numFmtId="4" fontId="5" fillId="0" borderId="1" xfId="1" applyNumberFormat="1" applyFont="1" applyBorder="1" applyAlignment="1">
      <alignment horizontal="center" vertical="center" wrapText="1"/>
    </xf>
    <xf numFmtId="4" fontId="9" fillId="0" borderId="1" xfId="1" applyNumberFormat="1" applyFont="1" applyBorder="1" applyAlignment="1">
      <alignment horizontal="right" vertical="center"/>
    </xf>
    <xf numFmtId="4" fontId="10" fillId="0" borderId="2" xfId="1" quotePrefix="1" applyNumberFormat="1" applyFont="1" applyBorder="1" applyAlignment="1">
      <alignment horizontal="center" vertical="center" wrapText="1"/>
    </xf>
    <xf numFmtId="3" fontId="11" fillId="2" borderId="2" xfId="1" applyNumberFormat="1" applyFont="1" applyFill="1" applyBorder="1" applyAlignment="1">
      <alignment horizontal="center" vertical="center" wrapText="1"/>
    </xf>
    <xf numFmtId="4" fontId="6" fillId="0" borderId="2" xfId="1" applyNumberFormat="1" applyFont="1" applyFill="1" applyBorder="1" applyAlignment="1">
      <alignment vertical="center" wrapText="1"/>
    </xf>
    <xf numFmtId="4" fontId="6" fillId="0" borderId="2" xfId="1" applyNumberFormat="1" applyFont="1" applyFill="1" applyBorder="1" applyAlignment="1">
      <alignment horizontal="right" vertical="center" wrapText="1"/>
    </xf>
    <xf numFmtId="4" fontId="6" fillId="3" borderId="2" xfId="1" applyNumberFormat="1" applyFont="1" applyFill="1" applyBorder="1" applyAlignment="1">
      <alignment vertical="center"/>
    </xf>
    <xf numFmtId="0" fontId="6" fillId="3" borderId="3" xfId="1" applyFont="1" applyFill="1" applyBorder="1" applyAlignment="1">
      <alignment horizontal="left" vertical="center"/>
    </xf>
    <xf numFmtId="0" fontId="6" fillId="3" borderId="4" xfId="1" applyFont="1" applyFill="1" applyBorder="1" applyAlignment="1">
      <alignment vertical="center"/>
    </xf>
    <xf numFmtId="4" fontId="6" fillId="3" borderId="2" xfId="1" applyNumberFormat="1" applyFont="1" applyFill="1" applyBorder="1" applyAlignment="1">
      <alignment vertical="center" wrapText="1"/>
    </xf>
    <xf numFmtId="0" fontId="12" fillId="0" borderId="0" xfId="1" applyFont="1" applyAlignment="1">
      <alignment horizontal="center" vertical="center" wrapText="1"/>
    </xf>
    <xf numFmtId="4" fontId="12" fillId="0" borderId="0" xfId="1" applyNumberFormat="1" applyFont="1" applyAlignment="1">
      <alignment horizontal="center" vertical="center" wrapText="1"/>
    </xf>
    <xf numFmtId="3" fontId="12" fillId="0" borderId="0" xfId="1" applyNumberFormat="1" applyFont="1" applyAlignment="1">
      <alignment horizontal="center" vertical="center" wrapText="1"/>
    </xf>
    <xf numFmtId="4" fontId="13" fillId="0" borderId="0" xfId="1" applyNumberFormat="1" applyFont="1"/>
    <xf numFmtId="4" fontId="10" fillId="2" borderId="2" xfId="1" applyNumberFormat="1" applyFont="1" applyFill="1" applyBorder="1" applyAlignment="1">
      <alignment horizontal="center" vertical="center" wrapText="1"/>
    </xf>
    <xf numFmtId="4" fontId="0" fillId="0" borderId="0" xfId="0" applyNumberFormat="1" applyFill="1"/>
    <xf numFmtId="3" fontId="0" fillId="0" borderId="0" xfId="0" applyNumberFormat="1" applyFill="1"/>
    <xf numFmtId="0" fontId="15" fillId="0" borderId="0" xfId="0" applyFont="1" applyFill="1"/>
    <xf numFmtId="0" fontId="15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wrapText="1"/>
    </xf>
    <xf numFmtId="4" fontId="15" fillId="0" borderId="0" xfId="0" applyNumberFormat="1" applyFont="1" applyFill="1"/>
    <xf numFmtId="3" fontId="15" fillId="0" borderId="0" xfId="0" applyNumberFormat="1" applyFont="1" applyFill="1"/>
    <xf numFmtId="0" fontId="4" fillId="0" borderId="0" xfId="14" applyFont="1" applyFill="1" applyAlignment="1">
      <alignment vertical="center" wrapText="1"/>
    </xf>
    <xf numFmtId="0" fontId="5" fillId="0" borderId="0" xfId="14" applyFont="1" applyFill="1" applyAlignment="1">
      <alignment horizontal="center" vertical="center" wrapText="1"/>
    </xf>
    <xf numFmtId="0" fontId="24" fillId="0" borderId="0" xfId="10" quotePrefix="1" applyFont="1" applyFill="1" applyBorder="1">
      <alignment horizontal="left" vertical="center" wrapText="1"/>
    </xf>
    <xf numFmtId="0" fontId="24" fillId="0" borderId="0" xfId="10" quotePrefix="1" applyFont="1" applyFill="1" applyBorder="1" applyAlignment="1">
      <alignment horizontal="left" vertical="center" wrapText="1" indent="6"/>
    </xf>
    <xf numFmtId="4" fontId="16" fillId="4" borderId="7" xfId="2" applyNumberFormat="1" applyFont="1" applyFill="1" applyBorder="1" applyAlignment="1">
      <alignment horizontal="center" vertical="center" wrapText="1" justifyLastLine="1"/>
    </xf>
    <xf numFmtId="1" fontId="17" fillId="4" borderId="4" xfId="12" applyNumberFormat="1" applyFont="1" applyFill="1" applyBorder="1" applyAlignment="1">
      <alignment horizontal="center" vertical="center"/>
    </xf>
    <xf numFmtId="0" fontId="5" fillId="0" borderId="0" xfId="14" applyFont="1" applyFill="1" applyAlignment="1">
      <alignment horizontal="center" vertical="center" wrapText="1"/>
    </xf>
    <xf numFmtId="0" fontId="24" fillId="0" borderId="0" xfId="10" quotePrefix="1" applyFont="1" applyFill="1" applyBorder="1">
      <alignment horizontal="left" vertical="center" wrapText="1"/>
    </xf>
    <xf numFmtId="0" fontId="24" fillId="0" borderId="0" xfId="10" quotePrefix="1" applyFont="1" applyFill="1" applyBorder="1" applyAlignment="1">
      <alignment horizontal="left" vertical="center" wrapText="1" indent="8"/>
    </xf>
    <xf numFmtId="4" fontId="16" fillId="4" borderId="7" xfId="2" applyNumberFormat="1" applyFont="1" applyFill="1" applyBorder="1" applyAlignment="1">
      <alignment horizontal="center" vertical="center" wrapText="1" justifyLastLine="1"/>
    </xf>
    <xf numFmtId="1" fontId="17" fillId="4" borderId="4" xfId="12" applyNumberFormat="1" applyFont="1" applyFill="1" applyBorder="1" applyAlignment="1">
      <alignment horizontal="center" vertical="center"/>
    </xf>
    <xf numFmtId="0" fontId="6" fillId="0" borderId="0" xfId="2" quotePrefix="1" applyNumberFormat="1" applyFill="1" applyBorder="1">
      <alignment horizontal="left" vertical="center" indent="1"/>
    </xf>
    <xf numFmtId="0" fontId="21" fillId="0" borderId="0" xfId="5" quotePrefix="1" applyFill="1" applyBorder="1">
      <alignment horizontal="center" vertical="center"/>
    </xf>
    <xf numFmtId="0" fontId="5" fillId="0" borderId="0" xfId="14" applyFont="1" applyFill="1" applyAlignment="1">
      <alignment horizontal="center" vertical="center" wrapText="1"/>
    </xf>
    <xf numFmtId="0" fontId="19" fillId="0" borderId="0" xfId="6" quotePrefix="1" applyFont="1" applyFill="1" applyBorder="1" applyAlignment="1">
      <alignment horizontal="left" vertical="center" wrapText="1" indent="2" justifyLastLine="1"/>
    </xf>
    <xf numFmtId="4" fontId="16" fillId="4" borderId="7" xfId="2" applyNumberFormat="1" applyFont="1" applyFill="1" applyBorder="1" applyAlignment="1">
      <alignment horizontal="center" vertical="center" wrapText="1" justifyLastLine="1"/>
    </xf>
    <xf numFmtId="1" fontId="17" fillId="4" borderId="4" xfId="12" applyNumberFormat="1" applyFont="1" applyFill="1" applyBorder="1" applyAlignment="1">
      <alignment horizontal="center" vertical="center"/>
    </xf>
    <xf numFmtId="4" fontId="25" fillId="0" borderId="0" xfId="3" applyNumberFormat="1" applyFont="1" applyFill="1" applyBorder="1">
      <alignment vertical="center"/>
    </xf>
    <xf numFmtId="3" fontId="25" fillId="0" borderId="0" xfId="3" applyNumberFormat="1" applyFont="1" applyFill="1" applyBorder="1">
      <alignment vertical="center"/>
    </xf>
    <xf numFmtId="0" fontId="24" fillId="0" borderId="0" xfId="9" quotePrefix="1" applyFont="1" applyFill="1" applyBorder="1" applyAlignment="1">
      <alignment horizontal="left" vertical="center" wrapText="1" indent="4"/>
    </xf>
    <xf numFmtId="0" fontId="24" fillId="0" borderId="0" xfId="9" quotePrefix="1" applyFont="1" applyFill="1" applyBorder="1">
      <alignment horizontal="left" vertical="center" wrapText="1"/>
    </xf>
    <xf numFmtId="0" fontId="19" fillId="0" borderId="0" xfId="7" quotePrefix="1" applyFont="1" applyFill="1" applyBorder="1" applyAlignment="1">
      <alignment horizontal="left" vertical="center" wrapText="1" indent="3"/>
    </xf>
    <xf numFmtId="0" fontId="5" fillId="0" borderId="0" xfId="14" applyFont="1" applyFill="1" applyAlignment="1">
      <alignment horizontal="center" vertical="center" wrapText="1"/>
    </xf>
    <xf numFmtId="0" fontId="19" fillId="0" borderId="0" xfId="7" quotePrefix="1" applyFont="1" applyFill="1" applyBorder="1">
      <alignment horizontal="left" vertical="center" wrapText="1"/>
    </xf>
    <xf numFmtId="4" fontId="23" fillId="0" borderId="0" xfId="8" applyNumberFormat="1" applyFont="1" applyFill="1" applyBorder="1">
      <alignment horizontal="right" vertical="center"/>
    </xf>
    <xf numFmtId="3" fontId="23" fillId="0" borderId="0" xfId="8" applyNumberFormat="1" applyFont="1" applyFill="1" applyBorder="1">
      <alignment horizontal="right" vertical="center"/>
    </xf>
    <xf numFmtId="4" fontId="22" fillId="0" borderId="0" xfId="8" applyNumberFormat="1" applyFont="1" applyFill="1" applyBorder="1">
      <alignment horizontal="right" vertical="center"/>
    </xf>
    <xf numFmtId="3" fontId="22" fillId="0" borderId="0" xfId="8" applyNumberFormat="1" applyFont="1" applyFill="1" applyBorder="1">
      <alignment horizontal="right" vertical="center"/>
    </xf>
    <xf numFmtId="0" fontId="24" fillId="0" borderId="0" xfId="9" quotePrefix="1" applyFont="1" applyFill="1" applyBorder="1" applyAlignment="1">
      <alignment horizontal="left" vertical="center" wrapText="1" indent="4"/>
    </xf>
    <xf numFmtId="0" fontId="24" fillId="0" borderId="0" xfId="9" quotePrefix="1" applyFont="1" applyFill="1" applyBorder="1">
      <alignment horizontal="left" vertical="center" wrapText="1"/>
    </xf>
    <xf numFmtId="4" fontId="16" fillId="4" borderId="7" xfId="2" applyNumberFormat="1" applyFont="1" applyFill="1" applyBorder="1" applyAlignment="1">
      <alignment horizontal="center" vertical="center" wrapText="1" justifyLastLine="1"/>
    </xf>
    <xf numFmtId="1" fontId="17" fillId="4" borderId="4" xfId="12" applyNumberFormat="1" applyFont="1" applyFill="1" applyBorder="1" applyAlignment="1">
      <alignment horizontal="center" vertical="center"/>
    </xf>
    <xf numFmtId="4" fontId="22" fillId="0" borderId="0" xfId="8" applyNumberFormat="1" applyFont="1" applyFill="1" applyBorder="1">
      <alignment horizontal="right" vertical="center"/>
    </xf>
    <xf numFmtId="3" fontId="22" fillId="0" borderId="0" xfId="8" applyNumberFormat="1" applyFont="1" applyFill="1" applyBorder="1">
      <alignment horizontal="right" vertical="center"/>
    </xf>
    <xf numFmtId="0" fontId="24" fillId="0" borderId="0" xfId="9" quotePrefix="1" applyFont="1" applyFill="1" applyBorder="1" applyAlignment="1">
      <alignment horizontal="left" vertical="center" wrapText="1" indent="4"/>
    </xf>
    <xf numFmtId="0" fontId="24" fillId="0" borderId="0" xfId="9" quotePrefix="1" applyFont="1" applyFill="1" applyBorder="1">
      <alignment horizontal="left" vertical="center" wrapText="1"/>
    </xf>
    <xf numFmtId="0" fontId="27" fillId="0" borderId="0" xfId="12"/>
    <xf numFmtId="0" fontId="15" fillId="0" borderId="0" xfId="12" applyFont="1" applyFill="1" applyAlignment="1">
      <alignment horizontal="center" vertical="center"/>
    </xf>
    <xf numFmtId="0" fontId="18" fillId="0" borderId="0" xfId="12" applyFont="1" applyFill="1" applyAlignment="1">
      <alignment horizontal="center" vertical="center"/>
    </xf>
    <xf numFmtId="0" fontId="15" fillId="0" borderId="0" xfId="12" applyFont="1" applyFill="1" applyBorder="1"/>
    <xf numFmtId="0" fontId="27" fillId="0" borderId="0" xfId="12" applyFill="1"/>
    <xf numFmtId="0" fontId="27" fillId="0" borderId="0" xfId="12" applyFill="1" applyBorder="1"/>
    <xf numFmtId="0" fontId="6" fillId="0" borderId="0" xfId="2" quotePrefix="1" applyNumberFormat="1" applyFill="1" applyBorder="1">
      <alignment horizontal="left" vertical="center" indent="1"/>
    </xf>
    <xf numFmtId="0" fontId="19" fillId="0" borderId="0" xfId="12" applyFont="1" applyFill="1" applyBorder="1"/>
    <xf numFmtId="0" fontId="6" fillId="0" borderId="0" xfId="12" applyFont="1" applyFill="1" applyBorder="1"/>
    <xf numFmtId="0" fontId="21" fillId="0" borderId="0" xfId="5" quotePrefix="1" applyFill="1" applyBorder="1">
      <alignment horizontal="center" vertical="center"/>
    </xf>
    <xf numFmtId="0" fontId="5" fillId="0" borderId="0" xfId="14" applyFont="1" applyFill="1" applyAlignment="1">
      <alignment horizontal="center" vertical="center" wrapText="1"/>
    </xf>
    <xf numFmtId="0" fontId="13" fillId="0" borderId="0" xfId="14" applyFont="1" applyFill="1" applyAlignment="1">
      <alignment vertical="center" wrapText="1"/>
    </xf>
    <xf numFmtId="0" fontId="14" fillId="0" borderId="0" xfId="12" applyFont="1" applyFill="1" applyBorder="1"/>
    <xf numFmtId="0" fontId="24" fillId="0" borderId="0" xfId="12" applyFont="1" applyFill="1" applyBorder="1"/>
    <xf numFmtId="0" fontId="24" fillId="0" borderId="0" xfId="10" quotePrefix="1" applyFont="1" applyFill="1" applyBorder="1">
      <alignment horizontal="left" vertical="center" wrapText="1"/>
    </xf>
    <xf numFmtId="4" fontId="16" fillId="4" borderId="7" xfId="2" applyNumberFormat="1" applyFont="1" applyFill="1" applyBorder="1" applyAlignment="1">
      <alignment horizontal="center" vertical="center" wrapText="1" justifyLastLine="1"/>
    </xf>
    <xf numFmtId="1" fontId="17" fillId="4" borderId="4" xfId="12" applyNumberFormat="1" applyFont="1" applyFill="1" applyBorder="1" applyAlignment="1">
      <alignment horizontal="center" vertical="center"/>
    </xf>
    <xf numFmtId="0" fontId="24" fillId="0" borderId="0" xfId="10" quotePrefix="1" applyFont="1" applyFill="1" applyBorder="1" applyAlignment="1">
      <alignment horizontal="left" vertical="center" wrapText="1" indent="7"/>
    </xf>
    <xf numFmtId="0" fontId="27" fillId="0" borderId="0" xfId="12"/>
    <xf numFmtId="0" fontId="15" fillId="0" borderId="0" xfId="12" applyFont="1" applyFill="1" applyAlignment="1">
      <alignment horizontal="center" vertical="center"/>
    </xf>
    <xf numFmtId="0" fontId="18" fillId="0" borderId="0" xfId="12" applyFont="1" applyFill="1" applyAlignment="1">
      <alignment horizontal="center" vertical="center"/>
    </xf>
    <xf numFmtId="0" fontId="6" fillId="0" borderId="0" xfId="12" applyFont="1" applyFill="1" applyBorder="1"/>
    <xf numFmtId="0" fontId="5" fillId="0" borderId="0" xfId="14" applyFont="1" applyFill="1" applyAlignment="1">
      <alignment horizontal="center" vertical="center" wrapText="1"/>
    </xf>
    <xf numFmtId="4" fontId="22" fillId="0" borderId="0" xfId="8" applyNumberFormat="1" applyFont="1" applyFill="1" applyBorder="1">
      <alignment horizontal="right" vertical="center"/>
    </xf>
    <xf numFmtId="3" fontId="22" fillId="0" borderId="0" xfId="8" applyNumberFormat="1" applyFont="1" applyFill="1" applyBorder="1">
      <alignment horizontal="right" vertical="center"/>
    </xf>
    <xf numFmtId="0" fontId="14" fillId="0" borderId="0" xfId="12" applyFont="1" applyFill="1" applyBorder="1"/>
    <xf numFmtId="0" fontId="24" fillId="0" borderId="0" xfId="12" applyFont="1" applyFill="1" applyBorder="1"/>
    <xf numFmtId="0" fontId="24" fillId="0" borderId="0" xfId="9" quotePrefix="1" applyFont="1" applyFill="1" applyBorder="1">
      <alignment horizontal="left" vertical="center" wrapText="1"/>
    </xf>
    <xf numFmtId="4" fontId="16" fillId="4" borderId="7" xfId="2" applyNumberFormat="1" applyFont="1" applyFill="1" applyBorder="1" applyAlignment="1">
      <alignment horizontal="center" vertical="center" wrapText="1" justifyLastLine="1"/>
    </xf>
    <xf numFmtId="1" fontId="17" fillId="4" borderId="4" xfId="12" applyNumberFormat="1" applyFont="1" applyFill="1" applyBorder="1" applyAlignment="1">
      <alignment horizontal="center" vertical="center"/>
    </xf>
    <xf numFmtId="0" fontId="14" fillId="0" borderId="0" xfId="2" quotePrefix="1" applyNumberFormat="1" applyFont="1" applyFill="1" applyBorder="1">
      <alignment horizontal="left" vertical="center" indent="1"/>
    </xf>
    <xf numFmtId="0" fontId="26" fillId="0" borderId="0" xfId="5" quotePrefix="1" applyFont="1" applyFill="1" applyBorder="1">
      <alignment horizontal="center" vertical="center"/>
    </xf>
    <xf numFmtId="3" fontId="22" fillId="0" borderId="0" xfId="8" applyNumberFormat="1" applyFont="1" applyFill="1" applyBorder="1">
      <alignment horizontal="right" vertical="center"/>
    </xf>
    <xf numFmtId="4" fontId="16" fillId="4" borderId="7" xfId="2" applyNumberFormat="1" applyFont="1" applyFill="1" applyBorder="1" applyAlignment="1">
      <alignment horizontal="center" vertical="center" wrapText="1" justifyLastLine="1"/>
    </xf>
    <xf numFmtId="0" fontId="19" fillId="0" borderId="0" xfId="12" applyFont="1" applyFill="1" applyBorder="1"/>
    <xf numFmtId="0" fontId="5" fillId="0" borderId="0" xfId="14" applyFont="1" applyFill="1" applyAlignment="1">
      <alignment horizontal="center" vertical="center" wrapText="1"/>
    </xf>
    <xf numFmtId="0" fontId="24" fillId="0" borderId="0" xfId="12" applyFont="1" applyFill="1" applyBorder="1"/>
    <xf numFmtId="0" fontId="24" fillId="0" borderId="0" xfId="10" quotePrefix="1" applyFont="1" applyFill="1" applyBorder="1">
      <alignment horizontal="left" vertical="center" wrapText="1"/>
    </xf>
    <xf numFmtId="0" fontId="24" fillId="0" borderId="0" xfId="10" quotePrefix="1" applyFont="1" applyFill="1" applyBorder="1" applyAlignment="1">
      <alignment horizontal="left" vertical="center" wrapText="1" indent="6"/>
    </xf>
    <xf numFmtId="0" fontId="24" fillId="0" borderId="0" xfId="10" quotePrefix="1" applyFont="1" applyFill="1" applyBorder="1" applyAlignment="1">
      <alignment horizontal="left" vertical="center" wrapText="1" indent="7"/>
    </xf>
    <xf numFmtId="0" fontId="22" fillId="0" borderId="0" xfId="8" applyNumberFormat="1" applyFont="1" applyFill="1" applyBorder="1">
      <alignment horizontal="right" vertical="center"/>
    </xf>
    <xf numFmtId="4" fontId="22" fillId="0" borderId="0" xfId="8" applyNumberFormat="1" applyFont="1" applyFill="1" applyBorder="1">
      <alignment horizontal="right" vertical="center"/>
    </xf>
    <xf numFmtId="4" fontId="22" fillId="24" borderId="0" xfId="8" applyNumberFormat="1" applyFont="1" applyFill="1" applyBorder="1">
      <alignment horizontal="right" vertical="center"/>
    </xf>
    <xf numFmtId="0" fontId="24" fillId="24" borderId="0" xfId="10" quotePrefix="1" applyFont="1" applyFill="1" applyBorder="1" applyAlignment="1">
      <alignment horizontal="left" vertical="center" wrapText="1" indent="5"/>
    </xf>
    <xf numFmtId="0" fontId="24" fillId="24" borderId="0" xfId="10" quotePrefix="1" applyFont="1" applyFill="1" applyBorder="1">
      <alignment horizontal="left" vertical="center" wrapText="1"/>
    </xf>
    <xf numFmtId="0" fontId="24" fillId="24" borderId="0" xfId="9" quotePrefix="1" applyFont="1" applyFill="1" applyBorder="1" applyAlignment="1">
      <alignment horizontal="left" vertical="center" wrapText="1" indent="4"/>
    </xf>
    <xf numFmtId="0" fontId="24" fillId="24" borderId="0" xfId="9" quotePrefix="1" applyFont="1" applyFill="1" applyBorder="1">
      <alignment horizontal="left" vertical="center" wrapText="1"/>
    </xf>
    <xf numFmtId="0" fontId="19" fillId="24" borderId="0" xfId="7" quotePrefix="1" applyFont="1" applyFill="1" applyBorder="1" applyAlignment="1">
      <alignment horizontal="left" vertical="center" wrapText="1" indent="3"/>
    </xf>
    <xf numFmtId="0" fontId="19" fillId="24" borderId="0" xfId="7" quotePrefix="1" applyFont="1" applyFill="1" applyBorder="1">
      <alignment horizontal="left" vertical="center" wrapText="1"/>
    </xf>
    <xf numFmtId="4" fontId="23" fillId="24" borderId="0" xfId="8" applyNumberFormat="1" applyFont="1" applyFill="1" applyBorder="1">
      <alignment horizontal="right" vertical="center"/>
    </xf>
    <xf numFmtId="3" fontId="23" fillId="24" borderId="0" xfId="8" applyNumberFormat="1" applyFont="1" applyFill="1" applyBorder="1">
      <alignment horizontal="right" vertical="center"/>
    </xf>
    <xf numFmtId="0" fontId="19" fillId="25" borderId="0" xfId="6" quotePrefix="1" applyFont="1" applyFill="1" applyBorder="1" applyAlignment="1">
      <alignment horizontal="left" vertical="center" wrapText="1" indent="2" justifyLastLine="1"/>
    </xf>
    <xf numFmtId="4" fontId="25" fillId="25" borderId="0" xfId="3" applyNumberFormat="1" applyFont="1" applyFill="1" applyBorder="1">
      <alignment vertical="center"/>
    </xf>
    <xf numFmtId="4" fontId="23" fillId="26" borderId="0" xfId="8" applyNumberFormat="1" applyFont="1" applyFill="1" applyBorder="1">
      <alignment horizontal="right" vertical="center"/>
    </xf>
    <xf numFmtId="4" fontId="10" fillId="26" borderId="0" xfId="3" applyNumberFormat="1" applyFont="1" applyFill="1" applyBorder="1">
      <alignment vertical="center"/>
    </xf>
    <xf numFmtId="0" fontId="19" fillId="25" borderId="0" xfId="7" quotePrefix="1" applyFont="1" applyFill="1" applyBorder="1" applyAlignment="1">
      <alignment horizontal="left" vertical="center" wrapText="1" indent="3"/>
    </xf>
    <xf numFmtId="0" fontId="19" fillId="25" borderId="0" xfId="7" quotePrefix="1" applyFont="1" applyFill="1" applyBorder="1">
      <alignment horizontal="left" vertical="center" wrapText="1"/>
    </xf>
    <xf numFmtId="4" fontId="23" fillId="25" borderId="0" xfId="8" applyNumberFormat="1" applyFont="1" applyFill="1" applyBorder="1">
      <alignment horizontal="right" vertical="center"/>
    </xf>
    <xf numFmtId="4" fontId="10" fillId="25" borderId="0" xfId="3" applyNumberFormat="1" applyFont="1" applyFill="1" applyBorder="1">
      <alignment vertical="center"/>
    </xf>
    <xf numFmtId="0" fontId="18" fillId="25" borderId="0" xfId="12" applyFont="1" applyFill="1" applyBorder="1" applyAlignment="1">
      <alignment horizontal="center" vertical="center"/>
    </xf>
    <xf numFmtId="0" fontId="18" fillId="26" borderId="0" xfId="12" applyFont="1" applyFill="1" applyBorder="1" applyAlignment="1">
      <alignment horizontal="center" vertical="center"/>
    </xf>
    <xf numFmtId="3" fontId="19" fillId="26" borderId="0" xfId="12" applyNumberFormat="1" applyFont="1" applyFill="1" applyBorder="1" applyAlignment="1">
      <alignment vertical="center" wrapText="1" justifyLastLine="1"/>
    </xf>
    <xf numFmtId="3" fontId="19" fillId="26" borderId="0" xfId="12" applyNumberFormat="1" applyFont="1" applyFill="1" applyBorder="1" applyAlignment="1">
      <alignment vertical="top" wrapText="1" justifyLastLine="1"/>
    </xf>
    <xf numFmtId="3" fontId="19" fillId="25" borderId="0" xfId="12" applyNumberFormat="1" applyFont="1" applyFill="1" applyBorder="1" applyAlignment="1">
      <alignment vertical="top" wrapText="1" justifyLastLine="1"/>
    </xf>
    <xf numFmtId="0" fontId="24" fillId="24" borderId="0" xfId="10" quotePrefix="1" applyFont="1" applyFill="1" applyBorder="1" applyAlignment="1">
      <alignment horizontal="left" vertical="center" wrapText="1" indent="6"/>
    </xf>
    <xf numFmtId="0" fontId="24" fillId="25" borderId="0" xfId="10" quotePrefix="1" applyFont="1" applyFill="1" applyBorder="1" applyAlignment="1">
      <alignment horizontal="left" vertical="center" wrapText="1" indent="5"/>
    </xf>
    <xf numFmtId="0" fontId="24" fillId="25" borderId="0" xfId="10" quotePrefix="1" applyFont="1" applyFill="1" applyBorder="1">
      <alignment horizontal="left" vertical="center" wrapText="1"/>
    </xf>
    <xf numFmtId="4" fontId="32" fillId="24" borderId="0" xfId="8" applyNumberFormat="1" applyFont="1" applyFill="1" applyBorder="1">
      <alignment horizontal="right" vertical="center"/>
    </xf>
    <xf numFmtId="3" fontId="32" fillId="24" borderId="0" xfId="8" applyNumberFormat="1" applyFont="1" applyFill="1" applyBorder="1">
      <alignment horizontal="right" vertical="center"/>
    </xf>
    <xf numFmtId="4" fontId="33" fillId="25" borderId="0" xfId="8" applyNumberFormat="1" applyFont="1" applyFill="1" applyBorder="1">
      <alignment horizontal="right" vertical="center"/>
    </xf>
    <xf numFmtId="3" fontId="33" fillId="25" borderId="0" xfId="8" applyNumberFormat="1" applyFont="1" applyFill="1" applyBorder="1">
      <alignment horizontal="right" vertical="center"/>
    </xf>
    <xf numFmtId="0" fontId="19" fillId="26" borderId="0" xfId="9" quotePrefix="1" applyFont="1" applyFill="1" applyBorder="1" applyAlignment="1">
      <alignment horizontal="left" vertical="center" wrapText="1" indent="4"/>
    </xf>
    <xf numFmtId="0" fontId="19" fillId="26" borderId="0" xfId="9" quotePrefix="1" applyFont="1" applyFill="1" applyBorder="1">
      <alignment horizontal="left" vertical="center" wrapText="1"/>
    </xf>
    <xf numFmtId="4" fontId="22" fillId="26" borderId="0" xfId="8" applyNumberFormat="1" applyFont="1" applyFill="1" applyBorder="1">
      <alignment horizontal="right" vertical="center"/>
    </xf>
    <xf numFmtId="4" fontId="33" fillId="25" borderId="0" xfId="8" applyNumberFormat="1" applyFont="1" applyFill="1" applyBorder="1" applyAlignment="1">
      <alignment horizontal="right"/>
    </xf>
    <xf numFmtId="0" fontId="4" fillId="0" borderId="0" xfId="1" applyFont="1" applyAlignment="1">
      <alignment horizontal="center" vertical="center" wrapText="1"/>
    </xf>
    <xf numFmtId="4" fontId="6" fillId="27" borderId="2" xfId="1" applyNumberFormat="1" applyFont="1" applyFill="1" applyBorder="1" applyAlignment="1">
      <alignment vertical="center" wrapText="1"/>
    </xf>
    <xf numFmtId="4" fontId="22" fillId="2" borderId="0" xfId="8" applyNumberFormat="1" applyFont="1" applyFill="1" applyBorder="1">
      <alignment horizontal="right" vertical="center"/>
    </xf>
    <xf numFmtId="4" fontId="33" fillId="0" borderId="0" xfId="8" applyNumberFormat="1" applyFont="1" applyFill="1" applyBorder="1">
      <alignment horizontal="right" vertical="center"/>
    </xf>
    <xf numFmtId="0" fontId="24" fillId="28" borderId="0" xfId="9" quotePrefix="1" applyFont="1" applyFill="1" applyBorder="1" applyAlignment="1">
      <alignment horizontal="left" vertical="center" wrapText="1" indent="4"/>
    </xf>
    <xf numFmtId="0" fontId="24" fillId="28" borderId="0" xfId="9" quotePrefix="1" applyFont="1" applyFill="1" applyBorder="1">
      <alignment horizontal="left" vertical="center" wrapText="1"/>
    </xf>
    <xf numFmtId="4" fontId="22" fillId="28" borderId="0" xfId="8" applyNumberFormat="1" applyFont="1" applyFill="1" applyBorder="1">
      <alignment horizontal="right" vertical="center"/>
    </xf>
    <xf numFmtId="0" fontId="24" fillId="28" borderId="0" xfId="10" quotePrefix="1" applyFont="1" applyFill="1" applyBorder="1" applyAlignment="1">
      <alignment horizontal="left" vertical="center" wrapText="1" indent="5"/>
    </xf>
    <xf numFmtId="0" fontId="24" fillId="28" borderId="0" xfId="10" quotePrefix="1" applyFont="1" applyFill="1" applyBorder="1">
      <alignment horizontal="left" vertical="center" wrapText="1"/>
    </xf>
    <xf numFmtId="4" fontId="23" fillId="2" borderId="0" xfId="8" applyNumberFormat="1" applyFont="1" applyFill="1" applyBorder="1">
      <alignment horizontal="right" vertical="center"/>
    </xf>
    <xf numFmtId="0" fontId="15" fillId="2" borderId="0" xfId="0" applyFont="1" applyFill="1"/>
    <xf numFmtId="0" fontId="36" fillId="2" borderId="0" xfId="0" applyNumberFormat="1" applyFont="1" applyFill="1" applyBorder="1" applyAlignment="1" applyProtection="1">
      <alignment horizontal="left" vertical="center" wrapText="1"/>
    </xf>
    <xf numFmtId="0" fontId="35" fillId="0" borderId="0" xfId="0" applyFont="1" applyFill="1" applyBorder="1" applyAlignment="1">
      <alignment horizontal="center"/>
    </xf>
    <xf numFmtId="0" fontId="24" fillId="2" borderId="0" xfId="7" quotePrefix="1" applyFont="1" applyFill="1" applyBorder="1">
      <alignment horizontal="left" vertical="center" wrapText="1"/>
    </xf>
    <xf numFmtId="0" fontId="24" fillId="2" borderId="0" xfId="7" quotePrefix="1" applyFont="1" applyFill="1" applyBorder="1" applyAlignment="1">
      <alignment horizontal="center" vertical="center" wrapText="1"/>
    </xf>
    <xf numFmtId="0" fontId="24" fillId="0" borderId="0" xfId="9" quotePrefix="1" applyFont="1" applyFill="1" applyBorder="1" applyAlignment="1">
      <alignment horizontal="center" vertical="center" wrapText="1"/>
    </xf>
    <xf numFmtId="0" fontId="19" fillId="0" borderId="0" xfId="9" quotePrefix="1" applyFont="1" applyFill="1" applyBorder="1" applyAlignment="1">
      <alignment horizontal="center" vertical="center" wrapText="1"/>
    </xf>
    <xf numFmtId="0" fontId="19" fillId="0" borderId="0" xfId="9" quotePrefix="1" applyFont="1" applyFill="1" applyBorder="1">
      <alignment horizontal="left" vertical="center" wrapText="1"/>
    </xf>
    <xf numFmtId="0" fontId="19" fillId="0" borderId="0" xfId="9" quotePrefix="1" applyFont="1" applyFill="1" applyBorder="1" applyAlignment="1">
      <alignment horizontal="left" vertical="center" wrapText="1" indent="4"/>
    </xf>
    <xf numFmtId="0" fontId="19" fillId="24" borderId="0" xfId="9" quotePrefix="1" applyFont="1" applyFill="1" applyBorder="1" applyAlignment="1">
      <alignment horizontal="left" vertical="center" wrapText="1" indent="4"/>
    </xf>
    <xf numFmtId="0" fontId="19" fillId="24" borderId="0" xfId="9" quotePrefix="1" applyFont="1" applyFill="1" applyBorder="1">
      <alignment horizontal="left" vertical="center" wrapText="1"/>
    </xf>
    <xf numFmtId="49" fontId="24" fillId="0" borderId="0" xfId="9" quotePrefix="1" applyNumberFormat="1" applyFont="1" applyFill="1" applyBorder="1" applyAlignment="1">
      <alignment horizontal="left" vertical="center" wrapText="1" indent="4"/>
    </xf>
    <xf numFmtId="0" fontId="37" fillId="0" borderId="0" xfId="47" applyFont="1"/>
    <xf numFmtId="0" fontId="42" fillId="0" borderId="0" xfId="47" applyFont="1"/>
    <xf numFmtId="0" fontId="41" fillId="29" borderId="0" xfId="47" applyFont="1" applyFill="1"/>
    <xf numFmtId="0" fontId="38" fillId="2" borderId="0" xfId="47" applyFont="1" applyFill="1"/>
    <xf numFmtId="0" fontId="37" fillId="2" borderId="0" xfId="47" applyFont="1" applyFill="1"/>
    <xf numFmtId="0" fontId="38" fillId="0" borderId="0" xfId="47" applyFont="1"/>
    <xf numFmtId="0" fontId="41" fillId="2" borderId="0" xfId="47" applyFont="1" applyFill="1"/>
    <xf numFmtId="0" fontId="40" fillId="0" borderId="0" xfId="47" applyFont="1"/>
    <xf numFmtId="0" fontId="41" fillId="0" borderId="0" xfId="47" applyFont="1"/>
    <xf numFmtId="0" fontId="43" fillId="0" borderId="0" xfId="47" applyFont="1"/>
    <xf numFmtId="0" fontId="37" fillId="0" borderId="0" xfId="47" applyFont="1" applyAlignment="1">
      <alignment horizontal="center"/>
    </xf>
    <xf numFmtId="0" fontId="35" fillId="0" borderId="0" xfId="47" applyFont="1"/>
    <xf numFmtId="0" fontId="19" fillId="28" borderId="0" xfId="7" quotePrefix="1" applyFont="1" applyFill="1" applyBorder="1">
      <alignment horizontal="left" vertical="center" wrapText="1"/>
    </xf>
    <xf numFmtId="4" fontId="23" fillId="28" borderId="0" xfId="8" applyNumberFormat="1" applyFont="1" applyFill="1" applyBorder="1">
      <alignment horizontal="right" vertical="center"/>
    </xf>
    <xf numFmtId="0" fontId="44" fillId="32" borderId="2" xfId="46" applyFont="1" applyFill="1" applyBorder="1" applyAlignment="1">
      <alignment horizontal="right" wrapText="1"/>
    </xf>
    <xf numFmtId="0" fontId="45" fillId="0" borderId="0" xfId="47" applyFont="1"/>
    <xf numFmtId="0" fontId="45" fillId="0" borderId="2" xfId="46" applyFont="1" applyFill="1" applyBorder="1" applyAlignment="1">
      <alignment horizontal="right" wrapText="1"/>
    </xf>
    <xf numFmtId="0" fontId="45" fillId="0" borderId="2" xfId="46" applyFont="1" applyFill="1" applyBorder="1"/>
    <xf numFmtId="0" fontId="23" fillId="0" borderId="2" xfId="46" quotePrefix="1" applyFont="1" applyFill="1" applyBorder="1" applyAlignment="1">
      <alignment horizontal="center" vertical="center" wrapText="1"/>
    </xf>
    <xf numFmtId="4" fontId="23" fillId="0" borderId="2" xfId="46" quotePrefix="1" applyNumberFormat="1" applyFont="1" applyFill="1" applyBorder="1" applyAlignment="1">
      <alignment horizontal="center" vertical="center" wrapText="1"/>
    </xf>
    <xf numFmtId="0" fontId="47" fillId="3" borderId="2" xfId="46" quotePrefix="1" applyFont="1" applyFill="1" applyBorder="1" applyAlignment="1">
      <alignment horizontal="right" vertical="center" wrapText="1"/>
    </xf>
    <xf numFmtId="0" fontId="48" fillId="0" borderId="2" xfId="46" quotePrefix="1" applyFont="1" applyFill="1" applyBorder="1" applyAlignment="1">
      <alignment horizontal="left" vertical="center" wrapText="1"/>
    </xf>
    <xf numFmtId="4" fontId="47" fillId="0" borderId="2" xfId="46" quotePrefix="1" applyNumberFormat="1" applyFont="1" applyFill="1" applyBorder="1" applyAlignment="1">
      <alignment horizontal="right" vertical="center" wrapText="1"/>
    </xf>
    <xf numFmtId="4" fontId="47" fillId="32" borderId="2" xfId="46" quotePrefix="1" applyNumberFormat="1" applyFont="1" applyFill="1" applyBorder="1" applyAlignment="1">
      <alignment horizontal="right" vertical="center" wrapText="1"/>
    </xf>
    <xf numFmtId="0" fontId="46" fillId="0" borderId="0" xfId="47" applyFont="1"/>
    <xf numFmtId="0" fontId="23" fillId="0" borderId="2" xfId="46" quotePrefix="1" applyFont="1" applyFill="1" applyBorder="1" applyAlignment="1">
      <alignment horizontal="right" vertical="center" wrapText="1"/>
    </xf>
    <xf numFmtId="0" fontId="19" fillId="3" borderId="2" xfId="48" quotePrefix="1" applyFont="1" applyFill="1" applyBorder="1" applyAlignment="1">
      <alignment horizontal="center" vertical="center" wrapText="1"/>
    </xf>
    <xf numFmtId="0" fontId="19" fillId="3" borderId="2" xfId="48" quotePrefix="1" applyFont="1" applyFill="1" applyBorder="1" applyAlignment="1">
      <alignment horizontal="left" vertical="center" wrapText="1" indent="1"/>
    </xf>
    <xf numFmtId="4" fontId="19" fillId="3" borderId="2" xfId="48" quotePrefix="1" applyNumberFormat="1" applyFont="1" applyFill="1" applyBorder="1" applyAlignment="1">
      <alignment horizontal="right" vertical="center" indent="1"/>
    </xf>
    <xf numFmtId="0" fontId="49" fillId="29" borderId="2" xfId="48" quotePrefix="1" applyFont="1" applyFill="1" applyBorder="1" applyAlignment="1">
      <alignment horizontal="center" vertical="center" wrapText="1"/>
    </xf>
    <xf numFmtId="0" fontId="49" fillId="29" borderId="2" xfId="48" quotePrefix="1" applyFont="1" applyFill="1" applyBorder="1">
      <alignment horizontal="left" vertical="center" indent="1"/>
    </xf>
    <xf numFmtId="4" fontId="49" fillId="29" borderId="2" xfId="48" quotePrefix="1" applyNumberFormat="1" applyFont="1" applyFill="1" applyBorder="1" applyAlignment="1">
      <alignment horizontal="right" vertical="center" indent="1"/>
    </xf>
    <xf numFmtId="0" fontId="50" fillId="29" borderId="0" xfId="47" applyFont="1" applyFill="1"/>
    <xf numFmtId="0" fontId="51" fillId="2" borderId="2" xfId="48" quotePrefix="1" applyFont="1" applyFill="1" applyBorder="1" applyAlignment="1">
      <alignment horizontal="right" vertical="center" wrapText="1"/>
    </xf>
    <xf numFmtId="0" fontId="51" fillId="2" borderId="2" xfId="48" quotePrefix="1" applyFont="1" applyFill="1" applyBorder="1">
      <alignment horizontal="left" vertical="center" indent="1"/>
    </xf>
    <xf numFmtId="4" fontId="51" fillId="2" borderId="2" xfId="48" quotePrefix="1" applyNumberFormat="1" applyFont="1" applyFill="1" applyBorder="1" applyAlignment="1">
      <alignment horizontal="right" vertical="center" indent="1"/>
    </xf>
    <xf numFmtId="0" fontId="24" fillId="0" borderId="2" xfId="48" quotePrefix="1" applyFont="1" applyFill="1" applyBorder="1" applyAlignment="1">
      <alignment horizontal="right" vertical="center" wrapText="1"/>
    </xf>
    <xf numFmtId="0" fontId="24" fillId="0" borderId="2" xfId="48" quotePrefix="1" applyFont="1" applyFill="1" applyBorder="1">
      <alignment horizontal="left" vertical="center" indent="1"/>
    </xf>
    <xf numFmtId="4" fontId="24" fillId="0" borderId="2" xfId="48" quotePrefix="1" applyNumberFormat="1" applyFont="1" applyFill="1" applyBorder="1" applyAlignment="1">
      <alignment horizontal="right" vertical="center" indent="1"/>
    </xf>
    <xf numFmtId="0" fontId="24" fillId="2" borderId="2" xfId="48" quotePrefix="1" applyFont="1" applyFill="1" applyBorder="1" applyAlignment="1">
      <alignment horizontal="right" vertical="center" wrapText="1"/>
    </xf>
    <xf numFmtId="0" fontId="24" fillId="2" borderId="2" xfId="48" quotePrefix="1" applyFont="1" applyFill="1" applyBorder="1">
      <alignment horizontal="left" vertical="center" indent="1"/>
    </xf>
    <xf numFmtId="4" fontId="24" fillId="2" borderId="2" xfId="48" quotePrefix="1" applyNumberFormat="1" applyFont="1" applyFill="1" applyBorder="1" applyAlignment="1">
      <alignment horizontal="right" vertical="center" indent="1"/>
    </xf>
    <xf numFmtId="4" fontId="45" fillId="2" borderId="2" xfId="47" applyNumberFormat="1" applyFont="1" applyFill="1" applyBorder="1"/>
    <xf numFmtId="0" fontId="45" fillId="2" borderId="0" xfId="47" applyFont="1" applyFill="1"/>
    <xf numFmtId="0" fontId="24" fillId="2" borderId="2" xfId="48" quotePrefix="1" applyFont="1" applyFill="1" applyBorder="1" applyAlignment="1">
      <alignment horizontal="left" vertical="center" wrapText="1" indent="1"/>
    </xf>
    <xf numFmtId="4" fontId="24" fillId="2" borderId="2" xfId="48" quotePrefix="1" applyNumberFormat="1" applyFont="1" applyFill="1" applyBorder="1" applyAlignment="1">
      <alignment horizontal="right" vertical="center" wrapText="1" indent="1"/>
    </xf>
    <xf numFmtId="0" fontId="24" fillId="0" borderId="2" xfId="48" quotePrefix="1" applyFont="1" applyFill="1" applyBorder="1" applyAlignment="1">
      <alignment horizontal="left" vertical="center" wrapText="1" indent="1"/>
    </xf>
    <xf numFmtId="4" fontId="24" fillId="0" borderId="2" xfId="48" quotePrefix="1" applyNumberFormat="1" applyFont="1" applyFill="1" applyBorder="1" applyAlignment="1">
      <alignment horizontal="right" vertical="center" wrapText="1" indent="1"/>
    </xf>
    <xf numFmtId="0" fontId="51" fillId="0" borderId="2" xfId="48" quotePrefix="1" applyFont="1" applyFill="1" applyBorder="1" applyAlignment="1">
      <alignment horizontal="right" vertical="center" wrapText="1"/>
    </xf>
    <xf numFmtId="0" fontId="51" fillId="0" borderId="2" xfId="48" quotePrefix="1" applyFont="1" applyFill="1" applyBorder="1">
      <alignment horizontal="left" vertical="center" indent="1"/>
    </xf>
    <xf numFmtId="4" fontId="51" fillId="0" borderId="2" xfId="48" quotePrefix="1" applyNumberFormat="1" applyFont="1" applyFill="1" applyBorder="1" applyAlignment="1">
      <alignment horizontal="right" vertical="center" indent="1"/>
    </xf>
    <xf numFmtId="0" fontId="49" fillId="3" borderId="2" xfId="48" quotePrefix="1" applyFont="1" applyFill="1" applyBorder="1" applyAlignment="1">
      <alignment horizontal="right" vertical="center" wrapText="1"/>
    </xf>
    <xf numFmtId="0" fontId="49" fillId="3" borderId="2" xfId="48" quotePrefix="1" applyFont="1" applyFill="1" applyBorder="1">
      <alignment horizontal="left" vertical="center" indent="1"/>
    </xf>
    <xf numFmtId="4" fontId="24" fillId="3" borderId="2" xfId="48" quotePrefix="1" applyNumberFormat="1" applyFont="1" applyFill="1" applyBorder="1" applyAlignment="1">
      <alignment horizontal="right" vertical="center" indent="1"/>
    </xf>
    <xf numFmtId="0" fontId="19" fillId="31" borderId="2" xfId="48" quotePrefix="1" applyFont="1" applyFill="1" applyBorder="1" applyAlignment="1">
      <alignment horizontal="right" vertical="center" wrapText="1"/>
    </xf>
    <xf numFmtId="0" fontId="44" fillId="31" borderId="2" xfId="46" applyFont="1" applyFill="1" applyBorder="1"/>
    <xf numFmtId="4" fontId="44" fillId="31" borderId="2" xfId="46" applyNumberFormat="1" applyFont="1" applyFill="1" applyBorder="1" applyAlignment="1">
      <alignment horizontal="right"/>
    </xf>
    <xf numFmtId="0" fontId="50" fillId="29" borderId="2" xfId="46" applyFont="1" applyFill="1" applyBorder="1" applyAlignment="1">
      <alignment horizontal="center" wrapText="1"/>
    </xf>
    <xf numFmtId="0" fontId="50" fillId="29" borderId="2" xfId="46" applyFont="1" applyFill="1" applyBorder="1"/>
    <xf numFmtId="4" fontId="50" fillId="29" borderId="2" xfId="46" applyNumberFormat="1" applyFont="1" applyFill="1" applyBorder="1" applyAlignment="1">
      <alignment horizontal="right"/>
    </xf>
    <xf numFmtId="0" fontId="52" fillId="2" borderId="2" xfId="48" quotePrefix="1" applyFont="1" applyFill="1" applyBorder="1" applyAlignment="1">
      <alignment horizontal="right" vertical="center" wrapText="1"/>
    </xf>
    <xf numFmtId="0" fontId="46" fillId="0" borderId="2" xfId="46" applyFont="1" applyFill="1" applyBorder="1"/>
    <xf numFmtId="4" fontId="46" fillId="0" borderId="2" xfId="46" applyNumberFormat="1" applyFont="1" applyFill="1" applyBorder="1" applyAlignment="1">
      <alignment horizontal="right"/>
    </xf>
    <xf numFmtId="4" fontId="45" fillId="0" borderId="2" xfId="46" applyNumberFormat="1" applyFont="1" applyFill="1" applyBorder="1" applyAlignment="1">
      <alignment horizontal="right"/>
    </xf>
    <xf numFmtId="0" fontId="52" fillId="0" borderId="2" xfId="48" quotePrefix="1" applyFont="1" applyFill="1" applyBorder="1" applyAlignment="1">
      <alignment horizontal="right" vertical="center" wrapText="1"/>
    </xf>
    <xf numFmtId="0" fontId="50" fillId="2" borderId="0" xfId="47" applyFont="1" applyFill="1"/>
    <xf numFmtId="0" fontId="53" fillId="0" borderId="2" xfId="46" applyFont="1" applyFill="1" applyBorder="1"/>
    <xf numFmtId="4" fontId="53" fillId="0" borderId="2" xfId="46" applyNumberFormat="1" applyFont="1" applyFill="1" applyBorder="1" applyAlignment="1">
      <alignment horizontal="right"/>
    </xf>
    <xf numFmtId="0" fontId="53" fillId="0" borderId="0" xfId="47" applyFont="1"/>
    <xf numFmtId="0" fontId="50" fillId="0" borderId="0" xfId="47" applyFont="1"/>
    <xf numFmtId="0" fontId="54" fillId="2" borderId="2" xfId="48" quotePrefix="1" applyFont="1" applyFill="1" applyBorder="1" applyAlignment="1">
      <alignment horizontal="right" vertical="center" wrapText="1"/>
    </xf>
    <xf numFmtId="0" fontId="55" fillId="0" borderId="2" xfId="46" applyFont="1" applyFill="1" applyBorder="1"/>
    <xf numFmtId="4" fontId="55" fillId="0" borderId="2" xfId="46" applyNumberFormat="1" applyFont="1" applyFill="1" applyBorder="1" applyAlignment="1">
      <alignment horizontal="right"/>
    </xf>
    <xf numFmtId="0" fontId="55" fillId="0" borderId="0" xfId="47" applyFont="1"/>
    <xf numFmtId="0" fontId="54" fillId="0" borderId="2" xfId="48" quotePrefix="1" applyFont="1" applyFill="1" applyBorder="1" applyAlignment="1">
      <alignment horizontal="right" vertical="center" wrapText="1"/>
    </xf>
    <xf numFmtId="0" fontId="19" fillId="3" borderId="2" xfId="48" quotePrefix="1" applyFont="1" applyFill="1" applyBorder="1" applyAlignment="1">
      <alignment horizontal="right" vertical="center" wrapText="1"/>
    </xf>
    <xf numFmtId="0" fontId="44" fillId="3" borderId="2" xfId="46" applyFont="1" applyFill="1" applyBorder="1"/>
    <xf numFmtId="4" fontId="45" fillId="3" borderId="2" xfId="46" applyNumberFormat="1" applyFont="1" applyFill="1" applyBorder="1" applyAlignment="1">
      <alignment horizontal="right"/>
    </xf>
    <xf numFmtId="0" fontId="45" fillId="2" borderId="2" xfId="46" applyFont="1" applyFill="1" applyBorder="1" applyAlignment="1">
      <alignment horizontal="center" wrapText="1"/>
    </xf>
    <xf numFmtId="0" fontId="45" fillId="2" borderId="2" xfId="46" applyFont="1" applyFill="1" applyBorder="1"/>
    <xf numFmtId="4" fontId="45" fillId="2" borderId="2" xfId="46" applyNumberFormat="1" applyFont="1" applyFill="1" applyBorder="1" applyAlignment="1">
      <alignment horizontal="right"/>
    </xf>
    <xf numFmtId="0" fontId="19" fillId="31" borderId="2" xfId="48" quotePrefix="1" applyFont="1" applyFill="1" applyBorder="1" applyAlignment="1">
      <alignment horizontal="center" vertical="center" wrapText="1"/>
    </xf>
    <xf numFmtId="0" fontId="19" fillId="31" borderId="2" xfId="48" quotePrefix="1" applyFont="1" applyFill="1" applyBorder="1" applyAlignment="1">
      <alignment horizontal="center" vertical="center"/>
    </xf>
    <xf numFmtId="4" fontId="19" fillId="31" borderId="2" xfId="48" quotePrefix="1" applyNumberFormat="1" applyFont="1" applyFill="1" applyBorder="1" applyAlignment="1">
      <alignment horizontal="center" vertical="center"/>
    </xf>
    <xf numFmtId="0" fontId="45" fillId="0" borderId="0" xfId="47" applyFont="1" applyAlignment="1">
      <alignment horizontal="center"/>
    </xf>
    <xf numFmtId="0" fontId="24" fillId="2" borderId="2" xfId="10" quotePrefix="1" applyFont="1" applyFill="1" applyBorder="1" applyAlignment="1">
      <alignment horizontal="left" vertical="center" wrapText="1"/>
    </xf>
    <xf numFmtId="0" fontId="24" fillId="0" borderId="2" xfId="46" applyFont="1" applyFill="1" applyBorder="1"/>
    <xf numFmtId="0" fontId="49" fillId="29" borderId="2" xfId="46" applyFont="1" applyFill="1" applyBorder="1" applyAlignment="1">
      <alignment horizontal="center" wrapText="1"/>
    </xf>
    <xf numFmtId="0" fontId="49" fillId="29" borderId="2" xfId="46" applyFont="1" applyFill="1" applyBorder="1"/>
    <xf numFmtId="0" fontId="44" fillId="29" borderId="2" xfId="46" applyFont="1" applyFill="1" applyBorder="1" applyAlignment="1">
      <alignment horizontal="center" wrapText="1"/>
    </xf>
    <xf numFmtId="0" fontId="19" fillId="29" borderId="2" xfId="46" applyFont="1" applyFill="1" applyBorder="1" applyAlignment="1">
      <alignment wrapText="1"/>
    </xf>
    <xf numFmtId="4" fontId="44" fillId="29" borderId="2" xfId="46" applyNumberFormat="1" applyFont="1" applyFill="1" applyBorder="1" applyAlignment="1">
      <alignment horizontal="right"/>
    </xf>
    <xf numFmtId="0" fontId="44" fillId="0" borderId="0" xfId="47" applyFont="1"/>
    <xf numFmtId="0" fontId="45" fillId="2" borderId="2" xfId="46" applyFont="1" applyFill="1" applyBorder="1" applyAlignment="1">
      <alignment horizontal="right" wrapText="1"/>
    </xf>
    <xf numFmtId="4" fontId="50" fillId="2" borderId="2" xfId="46" applyNumberFormat="1" applyFont="1" applyFill="1" applyBorder="1" applyAlignment="1">
      <alignment horizontal="right"/>
    </xf>
    <xf numFmtId="0" fontId="19" fillId="29" borderId="2" xfId="46" applyFont="1" applyFill="1" applyBorder="1" applyAlignment="1">
      <alignment horizontal="center" wrapText="1"/>
    </xf>
    <xf numFmtId="0" fontId="44" fillId="32" borderId="2" xfId="46" applyFont="1" applyFill="1" applyBorder="1"/>
    <xf numFmtId="3" fontId="44" fillId="32" borderId="2" xfId="46" applyNumberFormat="1" applyFont="1" applyFill="1" applyBorder="1" applyAlignment="1">
      <alignment horizontal="right"/>
    </xf>
    <xf numFmtId="4" fontId="44" fillId="32" borderId="2" xfId="46" applyNumberFormat="1" applyFont="1" applyFill="1" applyBorder="1" applyAlignment="1">
      <alignment horizontal="right"/>
    </xf>
    <xf numFmtId="4" fontId="45" fillId="32" borderId="2" xfId="46" applyNumberFormat="1" applyFont="1" applyFill="1" applyBorder="1" applyAlignment="1">
      <alignment horizontal="right"/>
    </xf>
    <xf numFmtId="0" fontId="50" fillId="2" borderId="2" xfId="46" applyFont="1" applyFill="1" applyBorder="1"/>
    <xf numFmtId="3" fontId="50" fillId="2" borderId="2" xfId="46" applyNumberFormat="1" applyFont="1" applyFill="1" applyBorder="1" applyAlignment="1">
      <alignment horizontal="right"/>
    </xf>
    <xf numFmtId="0" fontId="46" fillId="2" borderId="2" xfId="46" applyFont="1" applyFill="1" applyBorder="1"/>
    <xf numFmtId="3" fontId="46" fillId="2" borderId="2" xfId="46" applyNumberFormat="1" applyFont="1" applyFill="1" applyBorder="1" applyAlignment="1">
      <alignment horizontal="right"/>
    </xf>
    <xf numFmtId="4" fontId="46" fillId="2" borderId="2" xfId="46" applyNumberFormat="1" applyFont="1" applyFill="1" applyBorder="1" applyAlignment="1">
      <alignment horizontal="right"/>
    </xf>
    <xf numFmtId="3" fontId="45" fillId="2" borderId="2" xfId="46" applyNumberFormat="1" applyFont="1" applyFill="1" applyBorder="1" applyAlignment="1">
      <alignment horizontal="right"/>
    </xf>
    <xf numFmtId="0" fontId="49" fillId="32" borderId="2" xfId="48" quotePrefix="1" applyFont="1" applyFill="1" applyBorder="1" applyAlignment="1">
      <alignment horizontal="right" vertical="center" wrapText="1"/>
    </xf>
    <xf numFmtId="0" fontId="50" fillId="32" borderId="2" xfId="46" applyFont="1" applyFill="1" applyBorder="1"/>
    <xf numFmtId="0" fontId="45" fillId="0" borderId="0" xfId="46" applyFont="1" applyFill="1" applyAlignment="1">
      <alignment horizontal="right" wrapText="1"/>
    </xf>
    <xf numFmtId="0" fontId="45" fillId="0" borderId="0" xfId="46" applyFont="1" applyFill="1"/>
    <xf numFmtId="4" fontId="45" fillId="0" borderId="0" xfId="46" applyNumberFormat="1" applyFont="1" applyFill="1" applyAlignment="1">
      <alignment horizontal="right"/>
    </xf>
    <xf numFmtId="4" fontId="45" fillId="0" borderId="0" xfId="47" applyNumberFormat="1" applyFont="1"/>
    <xf numFmtId="0" fontId="5" fillId="0" borderId="1" xfId="14" applyFont="1" applyFill="1" applyBorder="1" applyAlignment="1">
      <alignment horizontal="center" vertical="center" wrapText="1"/>
    </xf>
    <xf numFmtId="4" fontId="46" fillId="2" borderId="0" xfId="47" applyNumberFormat="1" applyFont="1" applyFill="1"/>
    <xf numFmtId="4" fontId="50" fillId="29" borderId="0" xfId="47" applyNumberFormat="1" applyFont="1" applyFill="1"/>
    <xf numFmtId="4" fontId="0" fillId="0" borderId="10" xfId="0" applyNumberFormat="1" applyFill="1" applyBorder="1" applyAlignment="1">
      <alignment horizontal="center"/>
    </xf>
    <xf numFmtId="4" fontId="0" fillId="0" borderId="0" xfId="0" applyNumberFormat="1" applyFill="1" applyAlignment="1">
      <alignment horizontal="center"/>
    </xf>
    <xf numFmtId="0" fontId="11" fillId="0" borderId="2" xfId="1" quotePrefix="1" applyFont="1" applyBorder="1" applyAlignment="1">
      <alignment horizontal="center" wrapText="1"/>
    </xf>
    <xf numFmtId="0" fontId="11" fillId="0" borderId="3" xfId="1" quotePrefix="1" applyFont="1" applyBorder="1" applyAlignment="1">
      <alignment horizontal="center" wrapText="1"/>
    </xf>
    <xf numFmtId="0" fontId="10" fillId="3" borderId="3" xfId="1" quotePrefix="1" applyFont="1" applyFill="1" applyBorder="1" applyAlignment="1">
      <alignment horizontal="left" wrapText="1"/>
    </xf>
    <xf numFmtId="0" fontId="10" fillId="3" borderId="4" xfId="1" quotePrefix="1" applyFont="1" applyFill="1" applyBorder="1" applyAlignment="1">
      <alignment horizontal="left" wrapText="1"/>
    </xf>
    <xf numFmtId="0" fontId="10" fillId="3" borderId="5" xfId="1" quotePrefix="1" applyFont="1" applyFill="1" applyBorder="1" applyAlignment="1">
      <alignment horizontal="left" wrapText="1"/>
    </xf>
    <xf numFmtId="0" fontId="6" fillId="0" borderId="3" xfId="1" applyFont="1" applyBorder="1" applyAlignment="1">
      <alignment horizontal="left" vertical="center" wrapText="1"/>
    </xf>
    <xf numFmtId="0" fontId="6" fillId="0" borderId="4" xfId="1" applyFont="1" applyBorder="1" applyAlignment="1">
      <alignment vertical="center" wrapText="1"/>
    </xf>
    <xf numFmtId="0" fontId="6" fillId="0" borderId="4" xfId="1" applyFont="1" applyBorder="1" applyAlignment="1">
      <alignment vertical="center"/>
    </xf>
    <xf numFmtId="0" fontId="6" fillId="0" borderId="3" xfId="1" quotePrefix="1" applyFont="1" applyBorder="1" applyAlignment="1">
      <alignment horizontal="left" vertical="center"/>
    </xf>
    <xf numFmtId="0" fontId="6" fillId="3" borderId="3" xfId="1" applyFont="1" applyFill="1" applyBorder="1" applyAlignment="1">
      <alignment horizontal="left" vertical="center" wrapText="1"/>
    </xf>
    <xf numFmtId="0" fontId="6" fillId="3" borderId="4" xfId="1" applyFont="1" applyFill="1" applyBorder="1" applyAlignment="1">
      <alignment vertical="center" wrapText="1"/>
    </xf>
    <xf numFmtId="0" fontId="6" fillId="3" borderId="4" xfId="1" applyFont="1" applyFill="1" applyBorder="1" applyAlignment="1">
      <alignment vertical="center"/>
    </xf>
    <xf numFmtId="0" fontId="6" fillId="0" borderId="3" xfId="1" quotePrefix="1" applyFont="1" applyBorder="1" applyAlignment="1">
      <alignment horizontal="left" vertical="center" wrapText="1"/>
    </xf>
    <xf numFmtId="0" fontId="6" fillId="3" borderId="3" xfId="1" quotePrefix="1" applyFont="1" applyFill="1" applyBorder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10" fillId="0" borderId="2" xfId="1" quotePrefix="1" applyFont="1" applyBorder="1" applyAlignment="1">
      <alignment horizontal="center" vertical="center" wrapText="1"/>
    </xf>
    <xf numFmtId="0" fontId="11" fillId="0" borderId="3" xfId="1" quotePrefix="1" applyFont="1" applyBorder="1" applyAlignment="1">
      <alignment horizontal="center" vertical="center" wrapText="1"/>
    </xf>
    <xf numFmtId="0" fontId="11" fillId="0" borderId="4" xfId="1" quotePrefix="1" applyFont="1" applyBorder="1" applyAlignment="1">
      <alignment horizontal="center" vertical="center" wrapText="1"/>
    </xf>
    <xf numFmtId="0" fontId="6" fillId="0" borderId="4" xfId="1" applyFont="1" applyBorder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  <xf numFmtId="0" fontId="34" fillId="0" borderId="0" xfId="1" applyFont="1" applyAlignment="1">
      <alignment horizontal="center" vertical="center" wrapText="1"/>
    </xf>
    <xf numFmtId="0" fontId="14" fillId="0" borderId="4" xfId="1" applyFont="1" applyBorder="1" applyAlignment="1">
      <alignment vertical="center" wrapText="1"/>
    </xf>
    <xf numFmtId="0" fontId="6" fillId="0" borderId="0" xfId="1" applyFont="1" applyAlignment="1">
      <alignment horizontal="left" vertical="top" wrapText="1"/>
    </xf>
    <xf numFmtId="0" fontId="8" fillId="0" borderId="0" xfId="1" applyFont="1" applyAlignment="1">
      <alignment horizontal="left" vertical="top" wrapText="1"/>
    </xf>
    <xf numFmtId="0" fontId="10" fillId="3" borderId="2" xfId="1" quotePrefix="1" applyFont="1" applyFill="1" applyBorder="1" applyAlignment="1">
      <alignment horizontal="left" vertical="center" wrapText="1"/>
    </xf>
    <xf numFmtId="3" fontId="17" fillId="4" borderId="4" xfId="12" applyNumberFormat="1" applyFont="1" applyFill="1" applyBorder="1" applyAlignment="1">
      <alignment horizontal="center" vertical="center" wrapText="1" justifyLastLine="1"/>
    </xf>
    <xf numFmtId="3" fontId="16" fillId="4" borderId="4" xfId="12" applyNumberFormat="1" applyFont="1" applyFill="1" applyBorder="1" applyAlignment="1">
      <alignment horizontal="center" vertical="center" wrapText="1" justifyLastLine="1"/>
    </xf>
    <xf numFmtId="0" fontId="4" fillId="0" borderId="0" xfId="14" applyFont="1" applyFill="1" applyAlignment="1">
      <alignment horizontal="center" vertical="center" wrapText="1"/>
    </xf>
    <xf numFmtId="4" fontId="44" fillId="3" borderId="2" xfId="47" applyNumberFormat="1" applyFont="1" applyFill="1" applyBorder="1" applyAlignment="1">
      <alignment horizontal="center" wrapText="1"/>
    </xf>
    <xf numFmtId="4" fontId="46" fillId="0" borderId="2" xfId="46" applyNumberFormat="1" applyFont="1" applyFill="1" applyBorder="1" applyAlignment="1">
      <alignment horizontal="center"/>
    </xf>
    <xf numFmtId="0" fontId="44" fillId="0" borderId="0" xfId="46" applyFont="1" applyFill="1" applyAlignment="1">
      <alignment horizontal="center" wrapText="1"/>
    </xf>
  </cellXfs>
  <cellStyles count="49">
    <cellStyle name="Normal 2" xfId="12" xr:uid="{00000000-0005-0000-0000-000001000000}"/>
    <cellStyle name="Normal 2 2" xfId="46" xr:uid="{3F740325-9878-4386-A51F-052D9A8A1971}"/>
    <cellStyle name="Normalno" xfId="0" builtinId="0"/>
    <cellStyle name="Normalno 2" xfId="13" xr:uid="{00000000-0005-0000-0000-000002000000}"/>
    <cellStyle name="Normalno 3" xfId="1" xr:uid="{00000000-0005-0000-0000-000003000000}"/>
    <cellStyle name="Normalno 3 2" xfId="14" xr:uid="{00000000-0005-0000-0000-000004000000}"/>
    <cellStyle name="Normalno 4" xfId="47" xr:uid="{9761664F-854D-4280-B761-4283113B6434}"/>
    <cellStyle name="Obično_List4" xfId="15" xr:uid="{00000000-0005-0000-0000-000005000000}"/>
    <cellStyle name="SAPBEXaggData" xfId="3" xr:uid="{00000000-0005-0000-0000-000006000000}"/>
    <cellStyle name="SAPBEXaggDataEmph" xfId="16" xr:uid="{00000000-0005-0000-0000-000007000000}"/>
    <cellStyle name="SAPBEXaggItem" xfId="17" xr:uid="{00000000-0005-0000-0000-000008000000}"/>
    <cellStyle name="SAPBEXaggItemX" xfId="18" xr:uid="{00000000-0005-0000-0000-000009000000}"/>
    <cellStyle name="SAPBEXchaText" xfId="2" xr:uid="{00000000-0005-0000-0000-00000A000000}"/>
    <cellStyle name="SAPBEXexcBad7" xfId="19" xr:uid="{00000000-0005-0000-0000-00000B000000}"/>
    <cellStyle name="SAPBEXexcBad8" xfId="20" xr:uid="{00000000-0005-0000-0000-00000C000000}"/>
    <cellStyle name="SAPBEXexcBad9" xfId="21" xr:uid="{00000000-0005-0000-0000-00000D000000}"/>
    <cellStyle name="SAPBEXexcCritical4" xfId="22" xr:uid="{00000000-0005-0000-0000-00000E000000}"/>
    <cellStyle name="SAPBEXexcCritical5" xfId="23" xr:uid="{00000000-0005-0000-0000-00000F000000}"/>
    <cellStyle name="SAPBEXexcCritical6" xfId="24" xr:uid="{00000000-0005-0000-0000-000010000000}"/>
    <cellStyle name="SAPBEXexcGood1" xfId="25" xr:uid="{00000000-0005-0000-0000-000011000000}"/>
    <cellStyle name="SAPBEXexcGood2" xfId="26" xr:uid="{00000000-0005-0000-0000-000012000000}"/>
    <cellStyle name="SAPBEXexcGood3" xfId="27" xr:uid="{00000000-0005-0000-0000-000013000000}"/>
    <cellStyle name="SAPBEXfilterDrill" xfId="28" xr:uid="{00000000-0005-0000-0000-000014000000}"/>
    <cellStyle name="SAPBEXfilterItem" xfId="29" xr:uid="{00000000-0005-0000-0000-000015000000}"/>
    <cellStyle name="SAPBEXfilterText" xfId="30" xr:uid="{00000000-0005-0000-0000-000016000000}"/>
    <cellStyle name="SAPBEXformats" xfId="5" xr:uid="{00000000-0005-0000-0000-000017000000}"/>
    <cellStyle name="SAPBEXheaderItem" xfId="31" xr:uid="{00000000-0005-0000-0000-000018000000}"/>
    <cellStyle name="SAPBEXheaderText" xfId="32" xr:uid="{00000000-0005-0000-0000-000019000000}"/>
    <cellStyle name="SAPBEXHLevel0" xfId="6" xr:uid="{00000000-0005-0000-0000-00001A000000}"/>
    <cellStyle name="SAPBEXHLevel0X" xfId="4" xr:uid="{00000000-0005-0000-0000-00001B000000}"/>
    <cellStyle name="SAPBEXHLevel1" xfId="7" xr:uid="{00000000-0005-0000-0000-00001C000000}"/>
    <cellStyle name="SAPBEXHLevel1X" xfId="33" xr:uid="{00000000-0005-0000-0000-00001D000000}"/>
    <cellStyle name="SAPBEXHLevel2" xfId="9" xr:uid="{00000000-0005-0000-0000-00001E000000}"/>
    <cellStyle name="SAPBEXHLevel2X" xfId="34" xr:uid="{00000000-0005-0000-0000-00001F000000}"/>
    <cellStyle name="SAPBEXHLevel3" xfId="10" xr:uid="{00000000-0005-0000-0000-000020000000}"/>
    <cellStyle name="SAPBEXHLevel3 2" xfId="48" xr:uid="{DD8F4D4A-22B5-40FE-A225-B337FC39A6B3}"/>
    <cellStyle name="SAPBEXHLevel3X" xfId="35" xr:uid="{00000000-0005-0000-0000-000021000000}"/>
    <cellStyle name="SAPBEXinputData" xfId="36" xr:uid="{00000000-0005-0000-0000-000022000000}"/>
    <cellStyle name="SAPBEXinputData 2" xfId="37" xr:uid="{00000000-0005-0000-0000-000023000000}"/>
    <cellStyle name="SAPBEXresData" xfId="38" xr:uid="{00000000-0005-0000-0000-000024000000}"/>
    <cellStyle name="SAPBEXresDataEmph" xfId="39" xr:uid="{00000000-0005-0000-0000-000025000000}"/>
    <cellStyle name="SAPBEXresItem" xfId="11" xr:uid="{00000000-0005-0000-0000-000026000000}"/>
    <cellStyle name="SAPBEXresItemX" xfId="40" xr:uid="{00000000-0005-0000-0000-000027000000}"/>
    <cellStyle name="SAPBEXstdData" xfId="8" xr:uid="{00000000-0005-0000-0000-000028000000}"/>
    <cellStyle name="SAPBEXstdDataEmph" xfId="41" xr:uid="{00000000-0005-0000-0000-000029000000}"/>
    <cellStyle name="SAPBEXstdItem" xfId="42" xr:uid="{00000000-0005-0000-0000-00002A000000}"/>
    <cellStyle name="SAPBEXstdItemX" xfId="43" xr:uid="{00000000-0005-0000-0000-00002B000000}"/>
    <cellStyle name="SAPBEXtitle" xfId="44" xr:uid="{00000000-0005-0000-0000-00002C000000}"/>
    <cellStyle name="SAPBEXundefined" xfId="45" xr:uid="{00000000-0005-0000-0000-00002D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U34"/>
  <sheetViews>
    <sheetView topLeftCell="A13" zoomScale="90" zoomScaleNormal="90" workbookViewId="0">
      <selection activeCell="A34" sqref="A34:I34"/>
    </sheetView>
  </sheetViews>
  <sheetFormatPr defaultRowHeight="15" x14ac:dyDescent="0.25"/>
  <cols>
    <col min="1" max="4" width="9.140625" style="1"/>
    <col min="5" max="5" width="10.140625" style="1" customWidth="1"/>
    <col min="6" max="6" width="23.5703125" style="25" customWidth="1"/>
    <col min="7" max="7" width="23.5703125" style="26" customWidth="1"/>
    <col min="8" max="8" width="23.5703125" style="25" customWidth="1"/>
    <col min="9" max="9" width="13" style="25" customWidth="1"/>
    <col min="10" max="12" width="11.5703125" style="1" bestFit="1" customWidth="1"/>
    <col min="13" max="13" width="11" style="1" bestFit="1" customWidth="1"/>
    <col min="14" max="14" width="9.140625" style="1"/>
    <col min="15" max="15" width="11" style="1" bestFit="1" customWidth="1"/>
    <col min="16" max="18" width="11.5703125" style="1" bestFit="1" customWidth="1"/>
    <col min="19" max="21" width="13.140625" style="1" bestFit="1" customWidth="1"/>
    <col min="22" max="258" width="9.140625" style="1"/>
    <col min="259" max="259" width="17.42578125" style="1" customWidth="1"/>
    <col min="260" max="263" width="25.140625" style="1" customWidth="1"/>
    <col min="264" max="265" width="12.28515625" style="1" customWidth="1"/>
    <col min="266" max="514" width="9.140625" style="1"/>
    <col min="515" max="515" width="17.42578125" style="1" customWidth="1"/>
    <col min="516" max="519" width="25.140625" style="1" customWidth="1"/>
    <col min="520" max="521" width="12.28515625" style="1" customWidth="1"/>
    <col min="522" max="770" width="9.140625" style="1"/>
    <col min="771" max="771" width="17.42578125" style="1" customWidth="1"/>
    <col min="772" max="775" width="25.140625" style="1" customWidth="1"/>
    <col min="776" max="777" width="12.28515625" style="1" customWidth="1"/>
    <col min="778" max="1026" width="9.140625" style="1"/>
    <col min="1027" max="1027" width="17.42578125" style="1" customWidth="1"/>
    <col min="1028" max="1031" width="25.140625" style="1" customWidth="1"/>
    <col min="1032" max="1033" width="12.28515625" style="1" customWidth="1"/>
    <col min="1034" max="1282" width="9.140625" style="1"/>
    <col min="1283" max="1283" width="17.42578125" style="1" customWidth="1"/>
    <col min="1284" max="1287" width="25.140625" style="1" customWidth="1"/>
    <col min="1288" max="1289" width="12.28515625" style="1" customWidth="1"/>
    <col min="1290" max="1538" width="9.140625" style="1"/>
    <col min="1539" max="1539" width="17.42578125" style="1" customWidth="1"/>
    <col min="1540" max="1543" width="25.140625" style="1" customWidth="1"/>
    <col min="1544" max="1545" width="12.28515625" style="1" customWidth="1"/>
    <col min="1546" max="1794" width="9.140625" style="1"/>
    <col min="1795" max="1795" width="17.42578125" style="1" customWidth="1"/>
    <col min="1796" max="1799" width="25.140625" style="1" customWidth="1"/>
    <col min="1800" max="1801" width="12.28515625" style="1" customWidth="1"/>
    <col min="1802" max="2050" width="9.140625" style="1"/>
    <col min="2051" max="2051" width="17.42578125" style="1" customWidth="1"/>
    <col min="2052" max="2055" width="25.140625" style="1" customWidth="1"/>
    <col min="2056" max="2057" width="12.28515625" style="1" customWidth="1"/>
    <col min="2058" max="2306" width="9.140625" style="1"/>
    <col min="2307" max="2307" width="17.42578125" style="1" customWidth="1"/>
    <col min="2308" max="2311" width="25.140625" style="1" customWidth="1"/>
    <col min="2312" max="2313" width="12.28515625" style="1" customWidth="1"/>
    <col min="2314" max="2562" width="9.140625" style="1"/>
    <col min="2563" max="2563" width="17.42578125" style="1" customWidth="1"/>
    <col min="2564" max="2567" width="25.140625" style="1" customWidth="1"/>
    <col min="2568" max="2569" width="12.28515625" style="1" customWidth="1"/>
    <col min="2570" max="2818" width="9.140625" style="1"/>
    <col min="2819" max="2819" width="17.42578125" style="1" customWidth="1"/>
    <col min="2820" max="2823" width="25.140625" style="1" customWidth="1"/>
    <col min="2824" max="2825" width="12.28515625" style="1" customWidth="1"/>
    <col min="2826" max="3074" width="9.140625" style="1"/>
    <col min="3075" max="3075" width="17.42578125" style="1" customWidth="1"/>
    <col min="3076" max="3079" width="25.140625" style="1" customWidth="1"/>
    <col min="3080" max="3081" width="12.28515625" style="1" customWidth="1"/>
    <col min="3082" max="3330" width="9.140625" style="1"/>
    <col min="3331" max="3331" width="17.42578125" style="1" customWidth="1"/>
    <col min="3332" max="3335" width="25.140625" style="1" customWidth="1"/>
    <col min="3336" max="3337" width="12.28515625" style="1" customWidth="1"/>
    <col min="3338" max="3586" width="9.140625" style="1"/>
    <col min="3587" max="3587" width="17.42578125" style="1" customWidth="1"/>
    <col min="3588" max="3591" width="25.140625" style="1" customWidth="1"/>
    <col min="3592" max="3593" width="12.28515625" style="1" customWidth="1"/>
    <col min="3594" max="3842" width="9.140625" style="1"/>
    <col min="3843" max="3843" width="17.42578125" style="1" customWidth="1"/>
    <col min="3844" max="3847" width="25.140625" style="1" customWidth="1"/>
    <col min="3848" max="3849" width="12.28515625" style="1" customWidth="1"/>
    <col min="3850" max="4098" width="9.140625" style="1"/>
    <col min="4099" max="4099" width="17.42578125" style="1" customWidth="1"/>
    <col min="4100" max="4103" width="25.140625" style="1" customWidth="1"/>
    <col min="4104" max="4105" width="12.28515625" style="1" customWidth="1"/>
    <col min="4106" max="4354" width="9.140625" style="1"/>
    <col min="4355" max="4355" width="17.42578125" style="1" customWidth="1"/>
    <col min="4356" max="4359" width="25.140625" style="1" customWidth="1"/>
    <col min="4360" max="4361" width="12.28515625" style="1" customWidth="1"/>
    <col min="4362" max="4610" width="9.140625" style="1"/>
    <col min="4611" max="4611" width="17.42578125" style="1" customWidth="1"/>
    <col min="4612" max="4615" width="25.140625" style="1" customWidth="1"/>
    <col min="4616" max="4617" width="12.28515625" style="1" customWidth="1"/>
    <col min="4618" max="4866" width="9.140625" style="1"/>
    <col min="4867" max="4867" width="17.42578125" style="1" customWidth="1"/>
    <col min="4868" max="4871" width="25.140625" style="1" customWidth="1"/>
    <col min="4872" max="4873" width="12.28515625" style="1" customWidth="1"/>
    <col min="4874" max="5122" width="9.140625" style="1"/>
    <col min="5123" max="5123" width="17.42578125" style="1" customWidth="1"/>
    <col min="5124" max="5127" width="25.140625" style="1" customWidth="1"/>
    <col min="5128" max="5129" width="12.28515625" style="1" customWidth="1"/>
    <col min="5130" max="5378" width="9.140625" style="1"/>
    <col min="5379" max="5379" width="17.42578125" style="1" customWidth="1"/>
    <col min="5380" max="5383" width="25.140625" style="1" customWidth="1"/>
    <col min="5384" max="5385" width="12.28515625" style="1" customWidth="1"/>
    <col min="5386" max="5634" width="9.140625" style="1"/>
    <col min="5635" max="5635" width="17.42578125" style="1" customWidth="1"/>
    <col min="5636" max="5639" width="25.140625" style="1" customWidth="1"/>
    <col min="5640" max="5641" width="12.28515625" style="1" customWidth="1"/>
    <col min="5642" max="5890" width="9.140625" style="1"/>
    <col min="5891" max="5891" width="17.42578125" style="1" customWidth="1"/>
    <col min="5892" max="5895" width="25.140625" style="1" customWidth="1"/>
    <col min="5896" max="5897" width="12.28515625" style="1" customWidth="1"/>
    <col min="5898" max="6146" width="9.140625" style="1"/>
    <col min="6147" max="6147" width="17.42578125" style="1" customWidth="1"/>
    <col min="6148" max="6151" width="25.140625" style="1" customWidth="1"/>
    <col min="6152" max="6153" width="12.28515625" style="1" customWidth="1"/>
    <col min="6154" max="6402" width="9.140625" style="1"/>
    <col min="6403" max="6403" width="17.42578125" style="1" customWidth="1"/>
    <col min="6404" max="6407" width="25.140625" style="1" customWidth="1"/>
    <col min="6408" max="6409" width="12.28515625" style="1" customWidth="1"/>
    <col min="6410" max="6658" width="9.140625" style="1"/>
    <col min="6659" max="6659" width="17.42578125" style="1" customWidth="1"/>
    <col min="6660" max="6663" width="25.140625" style="1" customWidth="1"/>
    <col min="6664" max="6665" width="12.28515625" style="1" customWidth="1"/>
    <col min="6666" max="6914" width="9.140625" style="1"/>
    <col min="6915" max="6915" width="17.42578125" style="1" customWidth="1"/>
    <col min="6916" max="6919" width="25.140625" style="1" customWidth="1"/>
    <col min="6920" max="6921" width="12.28515625" style="1" customWidth="1"/>
    <col min="6922" max="7170" width="9.140625" style="1"/>
    <col min="7171" max="7171" width="17.42578125" style="1" customWidth="1"/>
    <col min="7172" max="7175" width="25.140625" style="1" customWidth="1"/>
    <col min="7176" max="7177" width="12.28515625" style="1" customWidth="1"/>
    <col min="7178" max="7426" width="9.140625" style="1"/>
    <col min="7427" max="7427" width="17.42578125" style="1" customWidth="1"/>
    <col min="7428" max="7431" width="25.140625" style="1" customWidth="1"/>
    <col min="7432" max="7433" width="12.28515625" style="1" customWidth="1"/>
    <col min="7434" max="7682" width="9.140625" style="1"/>
    <col min="7683" max="7683" width="17.42578125" style="1" customWidth="1"/>
    <col min="7684" max="7687" width="25.140625" style="1" customWidth="1"/>
    <col min="7688" max="7689" width="12.28515625" style="1" customWidth="1"/>
    <col min="7690" max="7938" width="9.140625" style="1"/>
    <col min="7939" max="7939" width="17.42578125" style="1" customWidth="1"/>
    <col min="7940" max="7943" width="25.140625" style="1" customWidth="1"/>
    <col min="7944" max="7945" width="12.28515625" style="1" customWidth="1"/>
    <col min="7946" max="8194" width="9.140625" style="1"/>
    <col min="8195" max="8195" width="17.42578125" style="1" customWidth="1"/>
    <col min="8196" max="8199" width="25.140625" style="1" customWidth="1"/>
    <col min="8200" max="8201" width="12.28515625" style="1" customWidth="1"/>
    <col min="8202" max="8450" width="9.140625" style="1"/>
    <col min="8451" max="8451" width="17.42578125" style="1" customWidth="1"/>
    <col min="8452" max="8455" width="25.140625" style="1" customWidth="1"/>
    <col min="8456" max="8457" width="12.28515625" style="1" customWidth="1"/>
    <col min="8458" max="8706" width="9.140625" style="1"/>
    <col min="8707" max="8707" width="17.42578125" style="1" customWidth="1"/>
    <col min="8708" max="8711" width="25.140625" style="1" customWidth="1"/>
    <col min="8712" max="8713" width="12.28515625" style="1" customWidth="1"/>
    <col min="8714" max="8962" width="9.140625" style="1"/>
    <col min="8963" max="8963" width="17.42578125" style="1" customWidth="1"/>
    <col min="8964" max="8967" width="25.140625" style="1" customWidth="1"/>
    <col min="8968" max="8969" width="12.28515625" style="1" customWidth="1"/>
    <col min="8970" max="9218" width="9.140625" style="1"/>
    <col min="9219" max="9219" width="17.42578125" style="1" customWidth="1"/>
    <col min="9220" max="9223" width="25.140625" style="1" customWidth="1"/>
    <col min="9224" max="9225" width="12.28515625" style="1" customWidth="1"/>
    <col min="9226" max="9474" width="9.140625" style="1"/>
    <col min="9475" max="9475" width="17.42578125" style="1" customWidth="1"/>
    <col min="9476" max="9479" width="25.140625" style="1" customWidth="1"/>
    <col min="9480" max="9481" width="12.28515625" style="1" customWidth="1"/>
    <col min="9482" max="9730" width="9.140625" style="1"/>
    <col min="9731" max="9731" width="17.42578125" style="1" customWidth="1"/>
    <col min="9732" max="9735" width="25.140625" style="1" customWidth="1"/>
    <col min="9736" max="9737" width="12.28515625" style="1" customWidth="1"/>
    <col min="9738" max="9986" width="9.140625" style="1"/>
    <col min="9987" max="9987" width="17.42578125" style="1" customWidth="1"/>
    <col min="9988" max="9991" width="25.140625" style="1" customWidth="1"/>
    <col min="9992" max="9993" width="12.28515625" style="1" customWidth="1"/>
    <col min="9994" max="10242" width="9.140625" style="1"/>
    <col min="10243" max="10243" width="17.42578125" style="1" customWidth="1"/>
    <col min="10244" max="10247" width="25.140625" style="1" customWidth="1"/>
    <col min="10248" max="10249" width="12.28515625" style="1" customWidth="1"/>
    <col min="10250" max="10498" width="9.140625" style="1"/>
    <col min="10499" max="10499" width="17.42578125" style="1" customWidth="1"/>
    <col min="10500" max="10503" width="25.140625" style="1" customWidth="1"/>
    <col min="10504" max="10505" width="12.28515625" style="1" customWidth="1"/>
    <col min="10506" max="10754" width="9.140625" style="1"/>
    <col min="10755" max="10755" width="17.42578125" style="1" customWidth="1"/>
    <col min="10756" max="10759" width="25.140625" style="1" customWidth="1"/>
    <col min="10760" max="10761" width="12.28515625" style="1" customWidth="1"/>
    <col min="10762" max="11010" width="9.140625" style="1"/>
    <col min="11011" max="11011" width="17.42578125" style="1" customWidth="1"/>
    <col min="11012" max="11015" width="25.140625" style="1" customWidth="1"/>
    <col min="11016" max="11017" width="12.28515625" style="1" customWidth="1"/>
    <col min="11018" max="11266" width="9.140625" style="1"/>
    <col min="11267" max="11267" width="17.42578125" style="1" customWidth="1"/>
    <col min="11268" max="11271" width="25.140625" style="1" customWidth="1"/>
    <col min="11272" max="11273" width="12.28515625" style="1" customWidth="1"/>
    <col min="11274" max="11522" width="9.140625" style="1"/>
    <col min="11523" max="11523" width="17.42578125" style="1" customWidth="1"/>
    <col min="11524" max="11527" width="25.140625" style="1" customWidth="1"/>
    <col min="11528" max="11529" width="12.28515625" style="1" customWidth="1"/>
    <col min="11530" max="11778" width="9.140625" style="1"/>
    <col min="11779" max="11779" width="17.42578125" style="1" customWidth="1"/>
    <col min="11780" max="11783" width="25.140625" style="1" customWidth="1"/>
    <col min="11784" max="11785" width="12.28515625" style="1" customWidth="1"/>
    <col min="11786" max="12034" width="9.140625" style="1"/>
    <col min="12035" max="12035" width="17.42578125" style="1" customWidth="1"/>
    <col min="12036" max="12039" width="25.140625" style="1" customWidth="1"/>
    <col min="12040" max="12041" width="12.28515625" style="1" customWidth="1"/>
    <col min="12042" max="12290" width="9.140625" style="1"/>
    <col min="12291" max="12291" width="17.42578125" style="1" customWidth="1"/>
    <col min="12292" max="12295" width="25.140625" style="1" customWidth="1"/>
    <col min="12296" max="12297" width="12.28515625" style="1" customWidth="1"/>
    <col min="12298" max="12546" width="9.140625" style="1"/>
    <col min="12547" max="12547" width="17.42578125" style="1" customWidth="1"/>
    <col min="12548" max="12551" width="25.140625" style="1" customWidth="1"/>
    <col min="12552" max="12553" width="12.28515625" style="1" customWidth="1"/>
    <col min="12554" max="12802" width="9.140625" style="1"/>
    <col min="12803" max="12803" width="17.42578125" style="1" customWidth="1"/>
    <col min="12804" max="12807" width="25.140625" style="1" customWidth="1"/>
    <col min="12808" max="12809" width="12.28515625" style="1" customWidth="1"/>
    <col min="12810" max="13058" width="9.140625" style="1"/>
    <col min="13059" max="13059" width="17.42578125" style="1" customWidth="1"/>
    <col min="13060" max="13063" width="25.140625" style="1" customWidth="1"/>
    <col min="13064" max="13065" width="12.28515625" style="1" customWidth="1"/>
    <col min="13066" max="13314" width="9.140625" style="1"/>
    <col min="13315" max="13315" width="17.42578125" style="1" customWidth="1"/>
    <col min="13316" max="13319" width="25.140625" style="1" customWidth="1"/>
    <col min="13320" max="13321" width="12.28515625" style="1" customWidth="1"/>
    <col min="13322" max="13570" width="9.140625" style="1"/>
    <col min="13571" max="13571" width="17.42578125" style="1" customWidth="1"/>
    <col min="13572" max="13575" width="25.140625" style="1" customWidth="1"/>
    <col min="13576" max="13577" width="12.28515625" style="1" customWidth="1"/>
    <col min="13578" max="13826" width="9.140625" style="1"/>
    <col min="13827" max="13827" width="17.42578125" style="1" customWidth="1"/>
    <col min="13828" max="13831" width="25.140625" style="1" customWidth="1"/>
    <col min="13832" max="13833" width="12.28515625" style="1" customWidth="1"/>
    <col min="13834" max="14082" width="9.140625" style="1"/>
    <col min="14083" max="14083" width="17.42578125" style="1" customWidth="1"/>
    <col min="14084" max="14087" width="25.140625" style="1" customWidth="1"/>
    <col min="14088" max="14089" width="12.28515625" style="1" customWidth="1"/>
    <col min="14090" max="14338" width="9.140625" style="1"/>
    <col min="14339" max="14339" width="17.42578125" style="1" customWidth="1"/>
    <col min="14340" max="14343" width="25.140625" style="1" customWidth="1"/>
    <col min="14344" max="14345" width="12.28515625" style="1" customWidth="1"/>
    <col min="14346" max="14594" width="9.140625" style="1"/>
    <col min="14595" max="14595" width="17.42578125" style="1" customWidth="1"/>
    <col min="14596" max="14599" width="25.140625" style="1" customWidth="1"/>
    <col min="14600" max="14601" width="12.28515625" style="1" customWidth="1"/>
    <col min="14602" max="14850" width="9.140625" style="1"/>
    <col min="14851" max="14851" width="17.42578125" style="1" customWidth="1"/>
    <col min="14852" max="14855" width="25.140625" style="1" customWidth="1"/>
    <col min="14856" max="14857" width="12.28515625" style="1" customWidth="1"/>
    <col min="14858" max="15106" width="9.140625" style="1"/>
    <col min="15107" max="15107" width="17.42578125" style="1" customWidth="1"/>
    <col min="15108" max="15111" width="25.140625" style="1" customWidth="1"/>
    <col min="15112" max="15113" width="12.28515625" style="1" customWidth="1"/>
    <col min="15114" max="15362" width="9.140625" style="1"/>
    <col min="15363" max="15363" width="17.42578125" style="1" customWidth="1"/>
    <col min="15364" max="15367" width="25.140625" style="1" customWidth="1"/>
    <col min="15368" max="15369" width="12.28515625" style="1" customWidth="1"/>
    <col min="15370" max="15618" width="9.140625" style="1"/>
    <col min="15619" max="15619" width="17.42578125" style="1" customWidth="1"/>
    <col min="15620" max="15623" width="25.140625" style="1" customWidth="1"/>
    <col min="15624" max="15625" width="12.28515625" style="1" customWidth="1"/>
    <col min="15626" max="15874" width="9.140625" style="1"/>
    <col min="15875" max="15875" width="17.42578125" style="1" customWidth="1"/>
    <col min="15876" max="15879" width="25.140625" style="1" customWidth="1"/>
    <col min="15880" max="15881" width="12.28515625" style="1" customWidth="1"/>
    <col min="15882" max="16130" width="9.140625" style="1"/>
    <col min="16131" max="16131" width="17.42578125" style="1" customWidth="1"/>
    <col min="16132" max="16135" width="25.140625" style="1" customWidth="1"/>
    <col min="16136" max="16137" width="12.28515625" style="1" customWidth="1"/>
    <col min="16138" max="16384" width="9.140625" style="1"/>
  </cols>
  <sheetData>
    <row r="1" spans="1:9" ht="46.5" customHeight="1" x14ac:dyDescent="0.25">
      <c r="A1" s="302" t="s">
        <v>542</v>
      </c>
      <c r="B1" s="302"/>
      <c r="C1" s="302"/>
      <c r="D1" s="302"/>
      <c r="E1" s="302"/>
      <c r="F1" s="302"/>
      <c r="G1" s="302"/>
      <c r="H1" s="302"/>
      <c r="I1" s="302"/>
    </row>
    <row r="2" spans="1:9" ht="46.5" customHeight="1" x14ac:dyDescent="0.25">
      <c r="A2" s="303" t="s">
        <v>603</v>
      </c>
      <c r="B2" s="303"/>
      <c r="C2" s="303"/>
      <c r="D2" s="303"/>
      <c r="E2" s="303"/>
      <c r="F2" s="144"/>
      <c r="G2" s="144"/>
      <c r="H2" s="144"/>
      <c r="I2" s="144"/>
    </row>
    <row r="3" spans="1:9" ht="18" x14ac:dyDescent="0.25">
      <c r="A3" s="2"/>
      <c r="B3" s="2"/>
      <c r="C3" s="2"/>
      <c r="D3" s="2"/>
      <c r="E3" s="2"/>
      <c r="F3" s="3"/>
      <c r="G3" s="4"/>
      <c r="H3" s="3"/>
      <c r="I3" s="3"/>
    </row>
    <row r="4" spans="1:9" ht="15.75" x14ac:dyDescent="0.25">
      <c r="A4" s="302" t="s">
        <v>0</v>
      </c>
      <c r="B4" s="302"/>
      <c r="C4" s="302"/>
      <c r="D4" s="302"/>
      <c r="E4" s="302"/>
      <c r="F4" s="302"/>
      <c r="G4" s="302"/>
      <c r="H4" s="302"/>
      <c r="I4" s="302"/>
    </row>
    <row r="5" spans="1:9" ht="18" x14ac:dyDescent="0.25">
      <c r="A5" s="2"/>
      <c r="B5" s="2"/>
      <c r="C5" s="2"/>
      <c r="D5" s="2"/>
      <c r="E5" s="2"/>
      <c r="F5" s="3"/>
      <c r="G5" s="4"/>
      <c r="H5" s="3"/>
      <c r="I5" s="3"/>
    </row>
    <row r="6" spans="1:9" ht="15.75" x14ac:dyDescent="0.25">
      <c r="A6" s="302" t="s">
        <v>1</v>
      </c>
      <c r="B6" s="302"/>
      <c r="C6" s="302"/>
      <c r="D6" s="302"/>
      <c r="E6" s="302"/>
      <c r="F6" s="302"/>
      <c r="G6" s="302"/>
      <c r="H6" s="302"/>
      <c r="I6" s="302"/>
    </row>
    <row r="7" spans="1:9" ht="15.75" x14ac:dyDescent="0.25">
      <c r="A7" s="5"/>
      <c r="B7" s="5"/>
      <c r="C7" s="5"/>
      <c r="D7" s="5"/>
      <c r="E7" s="5"/>
      <c r="F7" s="6"/>
      <c r="G7" s="7"/>
      <c r="H7" s="6"/>
      <c r="I7" s="6"/>
    </row>
    <row r="8" spans="1:9" ht="18" x14ac:dyDescent="0.25">
      <c r="A8" s="297" t="s">
        <v>2</v>
      </c>
      <c r="B8" s="297"/>
      <c r="C8" s="297"/>
      <c r="D8" s="297"/>
      <c r="E8" s="297"/>
      <c r="F8" s="8"/>
      <c r="G8" s="9"/>
      <c r="H8" s="10"/>
      <c r="I8" s="11"/>
    </row>
    <row r="9" spans="1:9" ht="42.75" x14ac:dyDescent="0.25">
      <c r="A9" s="298" t="s">
        <v>3</v>
      </c>
      <c r="B9" s="298"/>
      <c r="C9" s="298"/>
      <c r="D9" s="298"/>
      <c r="E9" s="298"/>
      <c r="F9" s="102" t="s">
        <v>541</v>
      </c>
      <c r="G9" s="102" t="s">
        <v>543</v>
      </c>
      <c r="H9" s="102" t="s">
        <v>544</v>
      </c>
      <c r="I9" s="12" t="s">
        <v>4</v>
      </c>
    </row>
    <row r="10" spans="1:9" x14ac:dyDescent="0.25">
      <c r="A10" s="283">
        <v>1</v>
      </c>
      <c r="B10" s="283"/>
      <c r="C10" s="283"/>
      <c r="D10" s="283"/>
      <c r="E10" s="284"/>
      <c r="F10" s="13">
        <v>2</v>
      </c>
      <c r="G10" s="13">
        <v>3</v>
      </c>
      <c r="H10" s="13">
        <v>4</v>
      </c>
      <c r="I10" s="13">
        <v>5</v>
      </c>
    </row>
    <row r="11" spans="1:9" x14ac:dyDescent="0.25">
      <c r="A11" s="288" t="s">
        <v>5</v>
      </c>
      <c r="B11" s="289"/>
      <c r="C11" s="289"/>
      <c r="D11" s="289"/>
      <c r="E11" s="290"/>
      <c r="F11" s="14">
        <f>+'A.1 PRIHODI EK'!C11</f>
        <v>6695485.0300000003</v>
      </c>
      <c r="G11" s="14">
        <f>+'A.1 PRIHODI EK'!D10</f>
        <v>12388635</v>
      </c>
      <c r="H11" s="14">
        <f>+'A.1 PRIHODI EK'!E11</f>
        <v>7665419.1099999994</v>
      </c>
      <c r="I11" s="15">
        <f>+H11/F11*100</f>
        <v>114.48639009204086</v>
      </c>
    </row>
    <row r="12" spans="1:9" x14ac:dyDescent="0.25">
      <c r="A12" s="291" t="s">
        <v>6</v>
      </c>
      <c r="B12" s="290"/>
      <c r="C12" s="290"/>
      <c r="D12" s="290"/>
      <c r="E12" s="290"/>
      <c r="F12" s="14">
        <f>+'A.1 PRIHODI EK'!C70</f>
        <v>0</v>
      </c>
      <c r="G12" s="14">
        <f>+'A.1 PRIHODI EK'!D70</f>
        <v>0</v>
      </c>
      <c r="H12" s="14">
        <f>+'A.1 PRIHODI EK'!E70</f>
        <v>101775</v>
      </c>
      <c r="I12" s="15" t="e">
        <f>+H12/F12*100</f>
        <v>#DIV/0!</v>
      </c>
    </row>
    <row r="13" spans="1:9" x14ac:dyDescent="0.25">
      <c r="A13" s="292" t="s">
        <v>7</v>
      </c>
      <c r="B13" s="293"/>
      <c r="C13" s="293"/>
      <c r="D13" s="293"/>
      <c r="E13" s="294"/>
      <c r="F13" s="16">
        <f>F11+F12</f>
        <v>6695485.0300000003</v>
      </c>
      <c r="G13" s="16">
        <f>G11+G12</f>
        <v>12388635</v>
      </c>
      <c r="H13" s="16">
        <f>H11+H12</f>
        <v>7767194.1099999994</v>
      </c>
      <c r="I13" s="16">
        <f t="shared" ref="I13:I17" si="0">+H13/F13*100</f>
        <v>116.00644427099853</v>
      </c>
    </row>
    <row r="14" spans="1:9" x14ac:dyDescent="0.25">
      <c r="A14" s="295" t="s">
        <v>8</v>
      </c>
      <c r="B14" s="289"/>
      <c r="C14" s="289"/>
      <c r="D14" s="289"/>
      <c r="E14" s="289"/>
      <c r="F14" s="14">
        <f>+'A.1 RASHODI EK'!C11</f>
        <v>7283788.669999999</v>
      </c>
      <c r="G14" s="14">
        <f>+'A.1 RASHODI EK'!D11</f>
        <v>12183437</v>
      </c>
      <c r="H14" s="14">
        <f>+'A.1 RASHODI EK'!E11</f>
        <v>7043039.8500000006</v>
      </c>
      <c r="I14" s="15">
        <f t="shared" si="0"/>
        <v>96.69473084808763</v>
      </c>
    </row>
    <row r="15" spans="1:9" x14ac:dyDescent="0.25">
      <c r="A15" s="291" t="s">
        <v>9</v>
      </c>
      <c r="B15" s="290"/>
      <c r="C15" s="290"/>
      <c r="D15" s="290"/>
      <c r="E15" s="290"/>
      <c r="F15" s="14">
        <f>+'A.1 RASHODI EK'!C114</f>
        <v>138226.32</v>
      </c>
      <c r="G15" s="14">
        <f>+'A.1 RASHODI EK'!D114</f>
        <v>486273</v>
      </c>
      <c r="H15" s="14">
        <f>+'A.1 RASHODI EK'!E114</f>
        <v>120635.92</v>
      </c>
      <c r="I15" s="15">
        <f t="shared" si="0"/>
        <v>87.274203639364771</v>
      </c>
    </row>
    <row r="16" spans="1:9" x14ac:dyDescent="0.25">
      <c r="A16" s="17" t="s">
        <v>10</v>
      </c>
      <c r="B16" s="18"/>
      <c r="C16" s="18"/>
      <c r="D16" s="18"/>
      <c r="E16" s="18"/>
      <c r="F16" s="16">
        <f>F14+F15</f>
        <v>7422014.9899999993</v>
      </c>
      <c r="G16" s="16">
        <f>G14+G15</f>
        <v>12669710</v>
      </c>
      <c r="H16" s="16">
        <f>H14+H15</f>
        <v>7163675.7700000005</v>
      </c>
      <c r="I16" s="16">
        <f t="shared" si="0"/>
        <v>96.519284583121021</v>
      </c>
    </row>
    <row r="17" spans="1:21" x14ac:dyDescent="0.25">
      <c r="A17" s="296" t="s">
        <v>11</v>
      </c>
      <c r="B17" s="293"/>
      <c r="C17" s="293"/>
      <c r="D17" s="293"/>
      <c r="E17" s="293"/>
      <c r="F17" s="19">
        <f>F13-F16</f>
        <v>-726529.95999999903</v>
      </c>
      <c r="G17" s="19">
        <f>G13-G16</f>
        <v>-281075</v>
      </c>
      <c r="H17" s="19">
        <f>H13-H16</f>
        <v>603518.33999999892</v>
      </c>
      <c r="I17" s="16">
        <f t="shared" si="0"/>
        <v>-83.068610136875805</v>
      </c>
    </row>
    <row r="18" spans="1:21" ht="18" x14ac:dyDescent="0.25">
      <c r="A18" s="2"/>
      <c r="B18" s="20"/>
      <c r="C18" s="20"/>
      <c r="D18" s="20"/>
      <c r="E18" s="20"/>
      <c r="F18" s="21"/>
      <c r="G18" s="22"/>
      <c r="H18" s="21"/>
      <c r="I18" s="23"/>
    </row>
    <row r="19" spans="1:21" ht="18" x14ac:dyDescent="0.25">
      <c r="A19" s="297" t="s">
        <v>12</v>
      </c>
      <c r="B19" s="297"/>
      <c r="C19" s="297"/>
      <c r="D19" s="297"/>
      <c r="E19" s="297"/>
      <c r="F19" s="21"/>
      <c r="G19" s="22"/>
      <c r="H19" s="21"/>
      <c r="I19" s="23"/>
    </row>
    <row r="20" spans="1:21" ht="42.75" x14ac:dyDescent="0.25">
      <c r="A20" s="298" t="s">
        <v>3</v>
      </c>
      <c r="B20" s="298"/>
      <c r="C20" s="298"/>
      <c r="D20" s="298"/>
      <c r="E20" s="298"/>
      <c r="F20" s="102" t="s">
        <v>541</v>
      </c>
      <c r="G20" s="102" t="s">
        <v>543</v>
      </c>
      <c r="H20" s="102" t="s">
        <v>544</v>
      </c>
      <c r="I20" s="24" t="s">
        <v>4</v>
      </c>
    </row>
    <row r="21" spans="1:21" x14ac:dyDescent="0.25">
      <c r="A21" s="299">
        <v>1</v>
      </c>
      <c r="B21" s="300"/>
      <c r="C21" s="300"/>
      <c r="D21" s="300"/>
      <c r="E21" s="300"/>
      <c r="F21" s="13">
        <v>2</v>
      </c>
      <c r="G21" s="13">
        <v>3</v>
      </c>
      <c r="H21" s="13">
        <v>4</v>
      </c>
      <c r="I21" s="13">
        <v>5</v>
      </c>
    </row>
    <row r="22" spans="1:21" x14ac:dyDescent="0.25">
      <c r="A22" s="288" t="s">
        <v>13</v>
      </c>
      <c r="B22" s="301"/>
      <c r="C22" s="301"/>
      <c r="D22" s="301"/>
      <c r="E22" s="301"/>
      <c r="F22" s="14">
        <f>+'B.1 RAČUN FINANC EK'!C10</f>
        <v>0</v>
      </c>
      <c r="G22" s="14">
        <v>0</v>
      </c>
      <c r="H22" s="14">
        <f>+'B.1 RAČUN FINANC EK'!E10</f>
        <v>50000</v>
      </c>
      <c r="I22" s="15">
        <v>0</v>
      </c>
    </row>
    <row r="23" spans="1:21" ht="27" customHeight="1" x14ac:dyDescent="0.25">
      <c r="A23" s="288" t="s">
        <v>14</v>
      </c>
      <c r="B23" s="304"/>
      <c r="C23" s="304"/>
      <c r="D23" s="304"/>
      <c r="E23" s="304"/>
      <c r="F23" s="14">
        <f>'B.1 RAČUN FINANC EK'!C21</f>
        <v>0</v>
      </c>
      <c r="G23" s="14">
        <f>'B.1 RAČUN FINANC EK'!D21</f>
        <v>0</v>
      </c>
      <c r="H23" s="14">
        <f>'B.1 RAČUN FINANC EK'!E21</f>
        <v>0</v>
      </c>
      <c r="I23" s="15" t="e">
        <f>+H23/F23*100</f>
        <v>#DIV/0!</v>
      </c>
    </row>
    <row r="24" spans="1:21" x14ac:dyDescent="0.25">
      <c r="A24" s="285" t="s">
        <v>15</v>
      </c>
      <c r="B24" s="286"/>
      <c r="C24" s="286"/>
      <c r="D24" s="286"/>
      <c r="E24" s="287"/>
      <c r="F24" s="16">
        <f>F22-F23</f>
        <v>0</v>
      </c>
      <c r="G24" s="16">
        <f>G22-G23</f>
        <v>0</v>
      </c>
      <c r="H24" s="16">
        <f>H22-H23</f>
        <v>50000</v>
      </c>
      <c r="I24" s="16" t="e">
        <f>+H24/F24*100</f>
        <v>#DIV/0!</v>
      </c>
      <c r="J24" s="281"/>
      <c r="K24" s="282"/>
      <c r="L24" s="282"/>
      <c r="M24" s="282"/>
      <c r="N24" s="282"/>
      <c r="O24" s="282"/>
      <c r="P24" s="282"/>
      <c r="Q24" s="282"/>
      <c r="R24" s="282"/>
      <c r="S24" s="282"/>
      <c r="T24" s="282"/>
      <c r="U24" s="282"/>
    </row>
    <row r="25" spans="1:21" x14ac:dyDescent="0.25">
      <c r="A25" s="288" t="s">
        <v>16</v>
      </c>
      <c r="B25" s="304"/>
      <c r="C25" s="304"/>
      <c r="D25" s="304"/>
      <c r="E25" s="304"/>
      <c r="F25" s="145">
        <v>5086401.33</v>
      </c>
      <c r="G25" s="145">
        <f>280600+121625+2095000</f>
        <v>2497225</v>
      </c>
      <c r="H25" s="145">
        <f>329119.44+106172.19+64419.63+2095000</f>
        <v>2594711.2599999998</v>
      </c>
      <c r="I25" s="15">
        <f t="shared" ref="I25:I27" si="1">+H25/F25*100</f>
        <v>51.012711967814774</v>
      </c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</row>
    <row r="26" spans="1:21" x14ac:dyDescent="0.25">
      <c r="A26" s="288" t="s">
        <v>17</v>
      </c>
      <c r="B26" s="304"/>
      <c r="C26" s="304"/>
      <c r="D26" s="304"/>
      <c r="E26" s="304"/>
      <c r="F26" s="145">
        <v>-4359871.37</v>
      </c>
      <c r="G26" s="145">
        <f>-218700-121875-1875575</f>
        <v>-2216150</v>
      </c>
      <c r="H26" s="145">
        <f>-348727.33-96268.4-168502.99-2634730.88</f>
        <v>-3248229.5999999996</v>
      </c>
      <c r="I26" s="15">
        <f t="shared" si="1"/>
        <v>74.502876904829407</v>
      </c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</row>
    <row r="27" spans="1:21" x14ac:dyDescent="0.25">
      <c r="A27" s="285" t="s">
        <v>18</v>
      </c>
      <c r="B27" s="286"/>
      <c r="C27" s="286"/>
      <c r="D27" s="286"/>
      <c r="E27" s="287"/>
      <c r="F27" s="16">
        <f>+F24+F25+F26</f>
        <v>726529.96</v>
      </c>
      <c r="G27" s="19">
        <f>+G24+G25+G26</f>
        <v>281075</v>
      </c>
      <c r="H27" s="16">
        <f>+H24+H25+H26</f>
        <v>-603518.33999999985</v>
      </c>
      <c r="I27" s="16">
        <f t="shared" si="1"/>
        <v>-83.068610136875833</v>
      </c>
    </row>
    <row r="28" spans="1:21" x14ac:dyDescent="0.25">
      <c r="A28" s="307" t="s">
        <v>19</v>
      </c>
      <c r="B28" s="307"/>
      <c r="C28" s="307"/>
      <c r="D28" s="307"/>
      <c r="E28" s="307"/>
      <c r="F28" s="19">
        <f>+F17+F27</f>
        <v>9.3132257461547852E-10</v>
      </c>
      <c r="G28" s="19">
        <f>+G17+G27</f>
        <v>0</v>
      </c>
      <c r="H28" s="19">
        <f>+H17+H27</f>
        <v>-9.3132257461547852E-10</v>
      </c>
      <c r="I28" s="16">
        <v>0</v>
      </c>
    </row>
    <row r="30" spans="1:21" ht="23.25" customHeight="1" x14ac:dyDescent="0.25">
      <c r="A30" s="305"/>
      <c r="B30" s="305"/>
      <c r="C30" s="305"/>
      <c r="D30" s="305"/>
      <c r="E30" s="305"/>
      <c r="F30" s="305"/>
      <c r="G30" s="305"/>
      <c r="H30" s="305"/>
      <c r="I30" s="305"/>
    </row>
    <row r="31" spans="1:21" ht="20.25" customHeight="1" x14ac:dyDescent="0.25">
      <c r="A31" s="305"/>
      <c r="B31" s="305"/>
      <c r="C31" s="305"/>
      <c r="D31" s="305"/>
      <c r="E31" s="305"/>
      <c r="F31" s="305"/>
      <c r="G31" s="305"/>
      <c r="H31" s="305"/>
      <c r="I31" s="305"/>
    </row>
    <row r="32" spans="1:21" ht="38.25" customHeight="1" x14ac:dyDescent="0.25">
      <c r="A32" s="305"/>
      <c r="B32" s="305"/>
      <c r="C32" s="305"/>
      <c r="D32" s="305"/>
      <c r="E32" s="305"/>
      <c r="F32" s="305"/>
      <c r="G32" s="305"/>
      <c r="H32" s="305"/>
      <c r="I32" s="305"/>
    </row>
    <row r="33" spans="1:9" x14ac:dyDescent="0.25">
      <c r="A33" s="305"/>
      <c r="B33" s="305"/>
      <c r="C33" s="305"/>
      <c r="D33" s="305"/>
      <c r="E33" s="305"/>
      <c r="F33" s="305"/>
      <c r="G33" s="305"/>
      <c r="H33" s="305"/>
      <c r="I33" s="305"/>
    </row>
    <row r="34" spans="1:9" ht="31.5" customHeight="1" x14ac:dyDescent="0.25">
      <c r="A34" s="306"/>
      <c r="B34" s="306"/>
      <c r="C34" s="306"/>
      <c r="D34" s="306"/>
      <c r="E34" s="306"/>
      <c r="F34" s="306"/>
      <c r="G34" s="306"/>
      <c r="H34" s="306"/>
      <c r="I34" s="306"/>
    </row>
  </sheetData>
  <mergeCells count="31">
    <mergeCell ref="A23:E23"/>
    <mergeCell ref="A32:I33"/>
    <mergeCell ref="A34:I34"/>
    <mergeCell ref="A25:E25"/>
    <mergeCell ref="A26:E26"/>
    <mergeCell ref="A27:E27"/>
    <mergeCell ref="A28:E28"/>
    <mergeCell ref="A30:I30"/>
    <mergeCell ref="A31:I31"/>
    <mergeCell ref="A1:I1"/>
    <mergeCell ref="A4:I4"/>
    <mergeCell ref="A6:I6"/>
    <mergeCell ref="A8:E8"/>
    <mergeCell ref="A9:E9"/>
    <mergeCell ref="A2:E2"/>
    <mergeCell ref="J24:L24"/>
    <mergeCell ref="M24:O24"/>
    <mergeCell ref="P24:R24"/>
    <mergeCell ref="S24:U24"/>
    <mergeCell ref="A10:E10"/>
    <mergeCell ref="A24:E24"/>
    <mergeCell ref="A11:E11"/>
    <mergeCell ref="A12:E12"/>
    <mergeCell ref="A13:E13"/>
    <mergeCell ref="A14:E14"/>
    <mergeCell ref="A15:E15"/>
    <mergeCell ref="A17:E17"/>
    <mergeCell ref="A19:E19"/>
    <mergeCell ref="A20:E20"/>
    <mergeCell ref="A21:E21"/>
    <mergeCell ref="A22:E22"/>
  </mergeCells>
  <pageMargins left="0.7" right="0.7" top="0.75" bottom="0.75" header="0.3" footer="0.3"/>
  <pageSetup paperSize="9" scale="70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F88"/>
  <sheetViews>
    <sheetView zoomScale="90" zoomScaleNormal="90" workbookViewId="0">
      <pane xSplit="2" ySplit="8" topLeftCell="C9" activePane="bottomRight" state="frozen"/>
      <selection pane="topRight" activeCell="C1" sqref="C1"/>
      <selection pane="bottomLeft" activeCell="A10" sqref="A10"/>
      <selection pane="bottomRight" activeCell="H32" sqref="H32"/>
    </sheetView>
  </sheetViews>
  <sheetFormatPr defaultRowHeight="12.75" x14ac:dyDescent="0.2"/>
  <cols>
    <col min="1" max="1" width="15.85546875" style="27" customWidth="1"/>
    <col min="2" max="2" width="57.5703125" style="30" customWidth="1"/>
    <col min="3" max="3" width="20.140625" style="31" customWidth="1"/>
    <col min="4" max="4" width="17.5703125" style="32" bestFit="1" customWidth="1"/>
    <col min="5" max="5" width="16.42578125" style="31" bestFit="1" customWidth="1"/>
    <col min="6" max="6" width="13.42578125" style="31" customWidth="1"/>
    <col min="7" max="238" width="9.140625" style="27"/>
    <col min="239" max="239" width="15.85546875" style="27" customWidth="1"/>
    <col min="240" max="240" width="57.5703125" style="27" customWidth="1"/>
    <col min="241" max="241" width="20.140625" style="27" customWidth="1"/>
    <col min="242" max="243" width="17.5703125" style="27" bestFit="1" customWidth="1"/>
    <col min="244" max="244" width="16.42578125" style="27" bestFit="1" customWidth="1"/>
    <col min="245" max="245" width="15.5703125" style="27" bestFit="1" customWidth="1"/>
    <col min="246" max="246" width="11.85546875" style="27" bestFit="1" customWidth="1"/>
    <col min="247" max="247" width="15.42578125" style="27" bestFit="1" customWidth="1"/>
    <col min="248" max="248" width="9.42578125" style="27" bestFit="1" customWidth="1"/>
    <col min="249" max="249" width="15.42578125" style="27" bestFit="1" customWidth="1"/>
    <col min="250" max="250" width="9.42578125" style="27" bestFit="1" customWidth="1"/>
    <col min="251" max="494" width="9.140625" style="27"/>
    <col min="495" max="495" width="15.85546875" style="27" customWidth="1"/>
    <col min="496" max="496" width="57.5703125" style="27" customWidth="1"/>
    <col min="497" max="497" width="20.140625" style="27" customWidth="1"/>
    <col min="498" max="499" width="17.5703125" style="27" bestFit="1" customWidth="1"/>
    <col min="500" max="500" width="16.42578125" style="27" bestFit="1" customWidth="1"/>
    <col min="501" max="501" width="15.5703125" style="27" bestFit="1" customWidth="1"/>
    <col min="502" max="502" width="11.85546875" style="27" bestFit="1" customWidth="1"/>
    <col min="503" max="503" width="15.42578125" style="27" bestFit="1" customWidth="1"/>
    <col min="504" max="504" width="9.42578125" style="27" bestFit="1" customWidth="1"/>
    <col min="505" max="505" width="15.42578125" style="27" bestFit="1" customWidth="1"/>
    <col min="506" max="506" width="9.42578125" style="27" bestFit="1" customWidth="1"/>
    <col min="507" max="750" width="9.140625" style="27"/>
    <col min="751" max="751" width="15.85546875" style="27" customWidth="1"/>
    <col min="752" max="752" width="57.5703125" style="27" customWidth="1"/>
    <col min="753" max="753" width="20.140625" style="27" customWidth="1"/>
    <col min="754" max="755" width="17.5703125" style="27" bestFit="1" customWidth="1"/>
    <col min="756" max="756" width="16.42578125" style="27" bestFit="1" customWidth="1"/>
    <col min="757" max="757" width="15.5703125" style="27" bestFit="1" customWidth="1"/>
    <col min="758" max="758" width="11.85546875" style="27" bestFit="1" customWidth="1"/>
    <col min="759" max="759" width="15.42578125" style="27" bestFit="1" customWidth="1"/>
    <col min="760" max="760" width="9.42578125" style="27" bestFit="1" customWidth="1"/>
    <col min="761" max="761" width="15.42578125" style="27" bestFit="1" customWidth="1"/>
    <col min="762" max="762" width="9.42578125" style="27" bestFit="1" customWidth="1"/>
    <col min="763" max="1006" width="9.140625" style="27"/>
    <col min="1007" max="1007" width="15.85546875" style="27" customWidth="1"/>
    <col min="1008" max="1008" width="57.5703125" style="27" customWidth="1"/>
    <col min="1009" max="1009" width="20.140625" style="27" customWidth="1"/>
    <col min="1010" max="1011" width="17.5703125" style="27" bestFit="1" customWidth="1"/>
    <col min="1012" max="1012" width="16.42578125" style="27" bestFit="1" customWidth="1"/>
    <col min="1013" max="1013" width="15.5703125" style="27" bestFit="1" customWidth="1"/>
    <col min="1014" max="1014" width="11.85546875" style="27" bestFit="1" customWidth="1"/>
    <col min="1015" max="1015" width="15.42578125" style="27" bestFit="1" customWidth="1"/>
    <col min="1016" max="1016" width="9.42578125" style="27" bestFit="1" customWidth="1"/>
    <col min="1017" max="1017" width="15.42578125" style="27" bestFit="1" customWidth="1"/>
    <col min="1018" max="1018" width="9.42578125" style="27" bestFit="1" customWidth="1"/>
    <col min="1019" max="1262" width="9.140625" style="27"/>
    <col min="1263" max="1263" width="15.85546875" style="27" customWidth="1"/>
    <col min="1264" max="1264" width="57.5703125" style="27" customWidth="1"/>
    <col min="1265" max="1265" width="20.140625" style="27" customWidth="1"/>
    <col min="1266" max="1267" width="17.5703125" style="27" bestFit="1" customWidth="1"/>
    <col min="1268" max="1268" width="16.42578125" style="27" bestFit="1" customWidth="1"/>
    <col min="1269" max="1269" width="15.5703125" style="27" bestFit="1" customWidth="1"/>
    <col min="1270" max="1270" width="11.85546875" style="27" bestFit="1" customWidth="1"/>
    <col min="1271" max="1271" width="15.42578125" style="27" bestFit="1" customWidth="1"/>
    <col min="1272" max="1272" width="9.42578125" style="27" bestFit="1" customWidth="1"/>
    <col min="1273" max="1273" width="15.42578125" style="27" bestFit="1" customWidth="1"/>
    <col min="1274" max="1274" width="9.42578125" style="27" bestFit="1" customWidth="1"/>
    <col min="1275" max="1518" width="9.140625" style="27"/>
    <col min="1519" max="1519" width="15.85546875" style="27" customWidth="1"/>
    <col min="1520" max="1520" width="57.5703125" style="27" customWidth="1"/>
    <col min="1521" max="1521" width="20.140625" style="27" customWidth="1"/>
    <col min="1522" max="1523" width="17.5703125" style="27" bestFit="1" customWidth="1"/>
    <col min="1524" max="1524" width="16.42578125" style="27" bestFit="1" customWidth="1"/>
    <col min="1525" max="1525" width="15.5703125" style="27" bestFit="1" customWidth="1"/>
    <col min="1526" max="1526" width="11.85546875" style="27" bestFit="1" customWidth="1"/>
    <col min="1527" max="1527" width="15.42578125" style="27" bestFit="1" customWidth="1"/>
    <col min="1528" max="1528" width="9.42578125" style="27" bestFit="1" customWidth="1"/>
    <col min="1529" max="1529" width="15.42578125" style="27" bestFit="1" customWidth="1"/>
    <col min="1530" max="1530" width="9.42578125" style="27" bestFit="1" customWidth="1"/>
    <col min="1531" max="1774" width="9.140625" style="27"/>
    <col min="1775" max="1775" width="15.85546875" style="27" customWidth="1"/>
    <col min="1776" max="1776" width="57.5703125" style="27" customWidth="1"/>
    <col min="1777" max="1777" width="20.140625" style="27" customWidth="1"/>
    <col min="1778" max="1779" width="17.5703125" style="27" bestFit="1" customWidth="1"/>
    <col min="1780" max="1780" width="16.42578125" style="27" bestFit="1" customWidth="1"/>
    <col min="1781" max="1781" width="15.5703125" style="27" bestFit="1" customWidth="1"/>
    <col min="1782" max="1782" width="11.85546875" style="27" bestFit="1" customWidth="1"/>
    <col min="1783" max="1783" width="15.42578125" style="27" bestFit="1" customWidth="1"/>
    <col min="1784" max="1784" width="9.42578125" style="27" bestFit="1" customWidth="1"/>
    <col min="1785" max="1785" width="15.42578125" style="27" bestFit="1" customWidth="1"/>
    <col min="1786" max="1786" width="9.42578125" style="27" bestFit="1" customWidth="1"/>
    <col min="1787" max="2030" width="9.140625" style="27"/>
    <col min="2031" max="2031" width="15.85546875" style="27" customWidth="1"/>
    <col min="2032" max="2032" width="57.5703125" style="27" customWidth="1"/>
    <col min="2033" max="2033" width="20.140625" style="27" customWidth="1"/>
    <col min="2034" max="2035" width="17.5703125" style="27" bestFit="1" customWidth="1"/>
    <col min="2036" max="2036" width="16.42578125" style="27" bestFit="1" customWidth="1"/>
    <col min="2037" max="2037" width="15.5703125" style="27" bestFit="1" customWidth="1"/>
    <col min="2038" max="2038" width="11.85546875" style="27" bestFit="1" customWidth="1"/>
    <col min="2039" max="2039" width="15.42578125" style="27" bestFit="1" customWidth="1"/>
    <col min="2040" max="2040" width="9.42578125" style="27" bestFit="1" customWidth="1"/>
    <col min="2041" max="2041" width="15.42578125" style="27" bestFit="1" customWidth="1"/>
    <col min="2042" max="2042" width="9.42578125" style="27" bestFit="1" customWidth="1"/>
    <col min="2043" max="2286" width="9.140625" style="27"/>
    <col min="2287" max="2287" width="15.85546875" style="27" customWidth="1"/>
    <col min="2288" max="2288" width="57.5703125" style="27" customWidth="1"/>
    <col min="2289" max="2289" width="20.140625" style="27" customWidth="1"/>
    <col min="2290" max="2291" width="17.5703125" style="27" bestFit="1" customWidth="1"/>
    <col min="2292" max="2292" width="16.42578125" style="27" bestFit="1" customWidth="1"/>
    <col min="2293" max="2293" width="15.5703125" style="27" bestFit="1" customWidth="1"/>
    <col min="2294" max="2294" width="11.85546875" style="27" bestFit="1" customWidth="1"/>
    <col min="2295" max="2295" width="15.42578125" style="27" bestFit="1" customWidth="1"/>
    <col min="2296" max="2296" width="9.42578125" style="27" bestFit="1" customWidth="1"/>
    <col min="2297" max="2297" width="15.42578125" style="27" bestFit="1" customWidth="1"/>
    <col min="2298" max="2298" width="9.42578125" style="27" bestFit="1" customWidth="1"/>
    <col min="2299" max="2542" width="9.140625" style="27"/>
    <col min="2543" max="2543" width="15.85546875" style="27" customWidth="1"/>
    <col min="2544" max="2544" width="57.5703125" style="27" customWidth="1"/>
    <col min="2545" max="2545" width="20.140625" style="27" customWidth="1"/>
    <col min="2546" max="2547" width="17.5703125" style="27" bestFit="1" customWidth="1"/>
    <col min="2548" max="2548" width="16.42578125" style="27" bestFit="1" customWidth="1"/>
    <col min="2549" max="2549" width="15.5703125" style="27" bestFit="1" customWidth="1"/>
    <col min="2550" max="2550" width="11.85546875" style="27" bestFit="1" customWidth="1"/>
    <col min="2551" max="2551" width="15.42578125" style="27" bestFit="1" customWidth="1"/>
    <col min="2552" max="2552" width="9.42578125" style="27" bestFit="1" customWidth="1"/>
    <col min="2553" max="2553" width="15.42578125" style="27" bestFit="1" customWidth="1"/>
    <col min="2554" max="2554" width="9.42578125" style="27" bestFit="1" customWidth="1"/>
    <col min="2555" max="2798" width="9.140625" style="27"/>
    <col min="2799" max="2799" width="15.85546875" style="27" customWidth="1"/>
    <col min="2800" max="2800" width="57.5703125" style="27" customWidth="1"/>
    <col min="2801" max="2801" width="20.140625" style="27" customWidth="1"/>
    <col min="2802" max="2803" width="17.5703125" style="27" bestFit="1" customWidth="1"/>
    <col min="2804" max="2804" width="16.42578125" style="27" bestFit="1" customWidth="1"/>
    <col min="2805" max="2805" width="15.5703125" style="27" bestFit="1" customWidth="1"/>
    <col min="2806" max="2806" width="11.85546875" style="27" bestFit="1" customWidth="1"/>
    <col min="2807" max="2807" width="15.42578125" style="27" bestFit="1" customWidth="1"/>
    <col min="2808" max="2808" width="9.42578125" style="27" bestFit="1" customWidth="1"/>
    <col min="2809" max="2809" width="15.42578125" style="27" bestFit="1" customWidth="1"/>
    <col min="2810" max="2810" width="9.42578125" style="27" bestFit="1" customWidth="1"/>
    <col min="2811" max="3054" width="9.140625" style="27"/>
    <col min="3055" max="3055" width="15.85546875" style="27" customWidth="1"/>
    <col min="3056" max="3056" width="57.5703125" style="27" customWidth="1"/>
    <col min="3057" max="3057" width="20.140625" style="27" customWidth="1"/>
    <col min="3058" max="3059" width="17.5703125" style="27" bestFit="1" customWidth="1"/>
    <col min="3060" max="3060" width="16.42578125" style="27" bestFit="1" customWidth="1"/>
    <col min="3061" max="3061" width="15.5703125" style="27" bestFit="1" customWidth="1"/>
    <col min="3062" max="3062" width="11.85546875" style="27" bestFit="1" customWidth="1"/>
    <col min="3063" max="3063" width="15.42578125" style="27" bestFit="1" customWidth="1"/>
    <col min="3064" max="3064" width="9.42578125" style="27" bestFit="1" customWidth="1"/>
    <col min="3065" max="3065" width="15.42578125" style="27" bestFit="1" customWidth="1"/>
    <col min="3066" max="3066" width="9.42578125" style="27" bestFit="1" customWidth="1"/>
    <col min="3067" max="3310" width="9.140625" style="27"/>
    <col min="3311" max="3311" width="15.85546875" style="27" customWidth="1"/>
    <col min="3312" max="3312" width="57.5703125" style="27" customWidth="1"/>
    <col min="3313" max="3313" width="20.140625" style="27" customWidth="1"/>
    <col min="3314" max="3315" width="17.5703125" style="27" bestFit="1" customWidth="1"/>
    <col min="3316" max="3316" width="16.42578125" style="27" bestFit="1" customWidth="1"/>
    <col min="3317" max="3317" width="15.5703125" style="27" bestFit="1" customWidth="1"/>
    <col min="3318" max="3318" width="11.85546875" style="27" bestFit="1" customWidth="1"/>
    <col min="3319" max="3319" width="15.42578125" style="27" bestFit="1" customWidth="1"/>
    <col min="3320" max="3320" width="9.42578125" style="27" bestFit="1" customWidth="1"/>
    <col min="3321" max="3321" width="15.42578125" style="27" bestFit="1" customWidth="1"/>
    <col min="3322" max="3322" width="9.42578125" style="27" bestFit="1" customWidth="1"/>
    <col min="3323" max="3566" width="9.140625" style="27"/>
    <col min="3567" max="3567" width="15.85546875" style="27" customWidth="1"/>
    <col min="3568" max="3568" width="57.5703125" style="27" customWidth="1"/>
    <col min="3569" max="3569" width="20.140625" style="27" customWidth="1"/>
    <col min="3570" max="3571" width="17.5703125" style="27" bestFit="1" customWidth="1"/>
    <col min="3572" max="3572" width="16.42578125" style="27" bestFit="1" customWidth="1"/>
    <col min="3573" max="3573" width="15.5703125" style="27" bestFit="1" customWidth="1"/>
    <col min="3574" max="3574" width="11.85546875" style="27" bestFit="1" customWidth="1"/>
    <col min="3575" max="3575" width="15.42578125" style="27" bestFit="1" customWidth="1"/>
    <col min="3576" max="3576" width="9.42578125" style="27" bestFit="1" customWidth="1"/>
    <col min="3577" max="3577" width="15.42578125" style="27" bestFit="1" customWidth="1"/>
    <col min="3578" max="3578" width="9.42578125" style="27" bestFit="1" customWidth="1"/>
    <col min="3579" max="3822" width="9.140625" style="27"/>
    <col min="3823" max="3823" width="15.85546875" style="27" customWidth="1"/>
    <col min="3824" max="3824" width="57.5703125" style="27" customWidth="1"/>
    <col min="3825" max="3825" width="20.140625" style="27" customWidth="1"/>
    <col min="3826" max="3827" width="17.5703125" style="27" bestFit="1" customWidth="1"/>
    <col min="3828" max="3828" width="16.42578125" style="27" bestFit="1" customWidth="1"/>
    <col min="3829" max="3829" width="15.5703125" style="27" bestFit="1" customWidth="1"/>
    <col min="3830" max="3830" width="11.85546875" style="27" bestFit="1" customWidth="1"/>
    <col min="3831" max="3831" width="15.42578125" style="27" bestFit="1" customWidth="1"/>
    <col min="3832" max="3832" width="9.42578125" style="27" bestFit="1" customWidth="1"/>
    <col min="3833" max="3833" width="15.42578125" style="27" bestFit="1" customWidth="1"/>
    <col min="3834" max="3834" width="9.42578125" style="27" bestFit="1" customWidth="1"/>
    <col min="3835" max="4078" width="9.140625" style="27"/>
    <col min="4079" max="4079" width="15.85546875" style="27" customWidth="1"/>
    <col min="4080" max="4080" width="57.5703125" style="27" customWidth="1"/>
    <col min="4081" max="4081" width="20.140625" style="27" customWidth="1"/>
    <col min="4082" max="4083" width="17.5703125" style="27" bestFit="1" customWidth="1"/>
    <col min="4084" max="4084" width="16.42578125" style="27" bestFit="1" customWidth="1"/>
    <col min="4085" max="4085" width="15.5703125" style="27" bestFit="1" customWidth="1"/>
    <col min="4086" max="4086" width="11.85546875" style="27" bestFit="1" customWidth="1"/>
    <col min="4087" max="4087" width="15.42578125" style="27" bestFit="1" customWidth="1"/>
    <col min="4088" max="4088" width="9.42578125" style="27" bestFit="1" customWidth="1"/>
    <col min="4089" max="4089" width="15.42578125" style="27" bestFit="1" customWidth="1"/>
    <col min="4090" max="4090" width="9.42578125" style="27" bestFit="1" customWidth="1"/>
    <col min="4091" max="4334" width="9.140625" style="27"/>
    <col min="4335" max="4335" width="15.85546875" style="27" customWidth="1"/>
    <col min="4336" max="4336" width="57.5703125" style="27" customWidth="1"/>
    <col min="4337" max="4337" width="20.140625" style="27" customWidth="1"/>
    <col min="4338" max="4339" width="17.5703125" style="27" bestFit="1" customWidth="1"/>
    <col min="4340" max="4340" width="16.42578125" style="27" bestFit="1" customWidth="1"/>
    <col min="4341" max="4341" width="15.5703125" style="27" bestFit="1" customWidth="1"/>
    <col min="4342" max="4342" width="11.85546875" style="27" bestFit="1" customWidth="1"/>
    <col min="4343" max="4343" width="15.42578125" style="27" bestFit="1" customWidth="1"/>
    <col min="4344" max="4344" width="9.42578125" style="27" bestFit="1" customWidth="1"/>
    <col min="4345" max="4345" width="15.42578125" style="27" bestFit="1" customWidth="1"/>
    <col min="4346" max="4346" width="9.42578125" style="27" bestFit="1" customWidth="1"/>
    <col min="4347" max="4590" width="9.140625" style="27"/>
    <col min="4591" max="4591" width="15.85546875" style="27" customWidth="1"/>
    <col min="4592" max="4592" width="57.5703125" style="27" customWidth="1"/>
    <col min="4593" max="4593" width="20.140625" style="27" customWidth="1"/>
    <col min="4594" max="4595" width="17.5703125" style="27" bestFit="1" customWidth="1"/>
    <col min="4596" max="4596" width="16.42578125" style="27" bestFit="1" customWidth="1"/>
    <col min="4597" max="4597" width="15.5703125" style="27" bestFit="1" customWidth="1"/>
    <col min="4598" max="4598" width="11.85546875" style="27" bestFit="1" customWidth="1"/>
    <col min="4599" max="4599" width="15.42578125" style="27" bestFit="1" customWidth="1"/>
    <col min="4600" max="4600" width="9.42578125" style="27" bestFit="1" customWidth="1"/>
    <col min="4601" max="4601" width="15.42578125" style="27" bestFit="1" customWidth="1"/>
    <col min="4602" max="4602" width="9.42578125" style="27" bestFit="1" customWidth="1"/>
    <col min="4603" max="4846" width="9.140625" style="27"/>
    <col min="4847" max="4847" width="15.85546875" style="27" customWidth="1"/>
    <col min="4848" max="4848" width="57.5703125" style="27" customWidth="1"/>
    <col min="4849" max="4849" width="20.140625" style="27" customWidth="1"/>
    <col min="4850" max="4851" width="17.5703125" style="27" bestFit="1" customWidth="1"/>
    <col min="4852" max="4852" width="16.42578125" style="27" bestFit="1" customWidth="1"/>
    <col min="4853" max="4853" width="15.5703125" style="27" bestFit="1" customWidth="1"/>
    <col min="4854" max="4854" width="11.85546875" style="27" bestFit="1" customWidth="1"/>
    <col min="4855" max="4855" width="15.42578125" style="27" bestFit="1" customWidth="1"/>
    <col min="4856" max="4856" width="9.42578125" style="27" bestFit="1" customWidth="1"/>
    <col min="4857" max="4857" width="15.42578125" style="27" bestFit="1" customWidth="1"/>
    <col min="4858" max="4858" width="9.42578125" style="27" bestFit="1" customWidth="1"/>
    <col min="4859" max="5102" width="9.140625" style="27"/>
    <col min="5103" max="5103" width="15.85546875" style="27" customWidth="1"/>
    <col min="5104" max="5104" width="57.5703125" style="27" customWidth="1"/>
    <col min="5105" max="5105" width="20.140625" style="27" customWidth="1"/>
    <col min="5106" max="5107" width="17.5703125" style="27" bestFit="1" customWidth="1"/>
    <col min="5108" max="5108" width="16.42578125" style="27" bestFit="1" customWidth="1"/>
    <col min="5109" max="5109" width="15.5703125" style="27" bestFit="1" customWidth="1"/>
    <col min="5110" max="5110" width="11.85546875" style="27" bestFit="1" customWidth="1"/>
    <col min="5111" max="5111" width="15.42578125" style="27" bestFit="1" customWidth="1"/>
    <col min="5112" max="5112" width="9.42578125" style="27" bestFit="1" customWidth="1"/>
    <col min="5113" max="5113" width="15.42578125" style="27" bestFit="1" customWidth="1"/>
    <col min="5114" max="5114" width="9.42578125" style="27" bestFit="1" customWidth="1"/>
    <col min="5115" max="5358" width="9.140625" style="27"/>
    <col min="5359" max="5359" width="15.85546875" style="27" customWidth="1"/>
    <col min="5360" max="5360" width="57.5703125" style="27" customWidth="1"/>
    <col min="5361" max="5361" width="20.140625" style="27" customWidth="1"/>
    <col min="5362" max="5363" width="17.5703125" style="27" bestFit="1" customWidth="1"/>
    <col min="5364" max="5364" width="16.42578125" style="27" bestFit="1" customWidth="1"/>
    <col min="5365" max="5365" width="15.5703125" style="27" bestFit="1" customWidth="1"/>
    <col min="5366" max="5366" width="11.85546875" style="27" bestFit="1" customWidth="1"/>
    <col min="5367" max="5367" width="15.42578125" style="27" bestFit="1" customWidth="1"/>
    <col min="5368" max="5368" width="9.42578125" style="27" bestFit="1" customWidth="1"/>
    <col min="5369" max="5369" width="15.42578125" style="27" bestFit="1" customWidth="1"/>
    <col min="5370" max="5370" width="9.42578125" style="27" bestFit="1" customWidth="1"/>
    <col min="5371" max="5614" width="9.140625" style="27"/>
    <col min="5615" max="5615" width="15.85546875" style="27" customWidth="1"/>
    <col min="5616" max="5616" width="57.5703125" style="27" customWidth="1"/>
    <col min="5617" max="5617" width="20.140625" style="27" customWidth="1"/>
    <col min="5618" max="5619" width="17.5703125" style="27" bestFit="1" customWidth="1"/>
    <col min="5620" max="5620" width="16.42578125" style="27" bestFit="1" customWidth="1"/>
    <col min="5621" max="5621" width="15.5703125" style="27" bestFit="1" customWidth="1"/>
    <col min="5622" max="5622" width="11.85546875" style="27" bestFit="1" customWidth="1"/>
    <col min="5623" max="5623" width="15.42578125" style="27" bestFit="1" customWidth="1"/>
    <col min="5624" max="5624" width="9.42578125" style="27" bestFit="1" customWidth="1"/>
    <col min="5625" max="5625" width="15.42578125" style="27" bestFit="1" customWidth="1"/>
    <col min="5626" max="5626" width="9.42578125" style="27" bestFit="1" customWidth="1"/>
    <col min="5627" max="5870" width="9.140625" style="27"/>
    <col min="5871" max="5871" width="15.85546875" style="27" customWidth="1"/>
    <col min="5872" max="5872" width="57.5703125" style="27" customWidth="1"/>
    <col min="5873" max="5873" width="20.140625" style="27" customWidth="1"/>
    <col min="5874" max="5875" width="17.5703125" style="27" bestFit="1" customWidth="1"/>
    <col min="5876" max="5876" width="16.42578125" style="27" bestFit="1" customWidth="1"/>
    <col min="5877" max="5877" width="15.5703125" style="27" bestFit="1" customWidth="1"/>
    <col min="5878" max="5878" width="11.85546875" style="27" bestFit="1" customWidth="1"/>
    <col min="5879" max="5879" width="15.42578125" style="27" bestFit="1" customWidth="1"/>
    <col min="5880" max="5880" width="9.42578125" style="27" bestFit="1" customWidth="1"/>
    <col min="5881" max="5881" width="15.42578125" style="27" bestFit="1" customWidth="1"/>
    <col min="5882" max="5882" width="9.42578125" style="27" bestFit="1" customWidth="1"/>
    <col min="5883" max="6126" width="9.140625" style="27"/>
    <col min="6127" max="6127" width="15.85546875" style="27" customWidth="1"/>
    <col min="6128" max="6128" width="57.5703125" style="27" customWidth="1"/>
    <col min="6129" max="6129" width="20.140625" style="27" customWidth="1"/>
    <col min="6130" max="6131" width="17.5703125" style="27" bestFit="1" customWidth="1"/>
    <col min="6132" max="6132" width="16.42578125" style="27" bestFit="1" customWidth="1"/>
    <col min="6133" max="6133" width="15.5703125" style="27" bestFit="1" customWidth="1"/>
    <col min="6134" max="6134" width="11.85546875" style="27" bestFit="1" customWidth="1"/>
    <col min="6135" max="6135" width="15.42578125" style="27" bestFit="1" customWidth="1"/>
    <col min="6136" max="6136" width="9.42578125" style="27" bestFit="1" customWidth="1"/>
    <col min="6137" max="6137" width="15.42578125" style="27" bestFit="1" customWidth="1"/>
    <col min="6138" max="6138" width="9.42578125" style="27" bestFit="1" customWidth="1"/>
    <col min="6139" max="6382" width="9.140625" style="27"/>
    <col min="6383" max="6383" width="15.85546875" style="27" customWidth="1"/>
    <col min="6384" max="6384" width="57.5703125" style="27" customWidth="1"/>
    <col min="6385" max="6385" width="20.140625" style="27" customWidth="1"/>
    <col min="6386" max="6387" width="17.5703125" style="27" bestFit="1" customWidth="1"/>
    <col min="6388" max="6388" width="16.42578125" style="27" bestFit="1" customWidth="1"/>
    <col min="6389" max="6389" width="15.5703125" style="27" bestFit="1" customWidth="1"/>
    <col min="6390" max="6390" width="11.85546875" style="27" bestFit="1" customWidth="1"/>
    <col min="6391" max="6391" width="15.42578125" style="27" bestFit="1" customWidth="1"/>
    <col min="6392" max="6392" width="9.42578125" style="27" bestFit="1" customWidth="1"/>
    <col min="6393" max="6393" width="15.42578125" style="27" bestFit="1" customWidth="1"/>
    <col min="6394" max="6394" width="9.42578125" style="27" bestFit="1" customWidth="1"/>
    <col min="6395" max="6638" width="9.140625" style="27"/>
    <col min="6639" max="6639" width="15.85546875" style="27" customWidth="1"/>
    <col min="6640" max="6640" width="57.5703125" style="27" customWidth="1"/>
    <col min="6641" max="6641" width="20.140625" style="27" customWidth="1"/>
    <col min="6642" max="6643" width="17.5703125" style="27" bestFit="1" customWidth="1"/>
    <col min="6644" max="6644" width="16.42578125" style="27" bestFit="1" customWidth="1"/>
    <col min="6645" max="6645" width="15.5703125" style="27" bestFit="1" customWidth="1"/>
    <col min="6646" max="6646" width="11.85546875" style="27" bestFit="1" customWidth="1"/>
    <col min="6647" max="6647" width="15.42578125" style="27" bestFit="1" customWidth="1"/>
    <col min="6648" max="6648" width="9.42578125" style="27" bestFit="1" customWidth="1"/>
    <col min="6649" max="6649" width="15.42578125" style="27" bestFit="1" customWidth="1"/>
    <col min="6650" max="6650" width="9.42578125" style="27" bestFit="1" customWidth="1"/>
    <col min="6651" max="6894" width="9.140625" style="27"/>
    <col min="6895" max="6895" width="15.85546875" style="27" customWidth="1"/>
    <col min="6896" max="6896" width="57.5703125" style="27" customWidth="1"/>
    <col min="6897" max="6897" width="20.140625" style="27" customWidth="1"/>
    <col min="6898" max="6899" width="17.5703125" style="27" bestFit="1" customWidth="1"/>
    <col min="6900" max="6900" width="16.42578125" style="27" bestFit="1" customWidth="1"/>
    <col min="6901" max="6901" width="15.5703125" style="27" bestFit="1" customWidth="1"/>
    <col min="6902" max="6902" width="11.85546875" style="27" bestFit="1" customWidth="1"/>
    <col min="6903" max="6903" width="15.42578125" style="27" bestFit="1" customWidth="1"/>
    <col min="6904" max="6904" width="9.42578125" style="27" bestFit="1" customWidth="1"/>
    <col min="6905" max="6905" width="15.42578125" style="27" bestFit="1" customWidth="1"/>
    <col min="6906" max="6906" width="9.42578125" style="27" bestFit="1" customWidth="1"/>
    <col min="6907" max="7150" width="9.140625" style="27"/>
    <col min="7151" max="7151" width="15.85546875" style="27" customWidth="1"/>
    <col min="7152" max="7152" width="57.5703125" style="27" customWidth="1"/>
    <col min="7153" max="7153" width="20.140625" style="27" customWidth="1"/>
    <col min="7154" max="7155" width="17.5703125" style="27" bestFit="1" customWidth="1"/>
    <col min="7156" max="7156" width="16.42578125" style="27" bestFit="1" customWidth="1"/>
    <col min="7157" max="7157" width="15.5703125" style="27" bestFit="1" customWidth="1"/>
    <col min="7158" max="7158" width="11.85546875" style="27" bestFit="1" customWidth="1"/>
    <col min="7159" max="7159" width="15.42578125" style="27" bestFit="1" customWidth="1"/>
    <col min="7160" max="7160" width="9.42578125" style="27" bestFit="1" customWidth="1"/>
    <col min="7161" max="7161" width="15.42578125" style="27" bestFit="1" customWidth="1"/>
    <col min="7162" max="7162" width="9.42578125" style="27" bestFit="1" customWidth="1"/>
    <col min="7163" max="7406" width="9.140625" style="27"/>
    <col min="7407" max="7407" width="15.85546875" style="27" customWidth="1"/>
    <col min="7408" max="7408" width="57.5703125" style="27" customWidth="1"/>
    <col min="7409" max="7409" width="20.140625" style="27" customWidth="1"/>
    <col min="7410" max="7411" width="17.5703125" style="27" bestFit="1" customWidth="1"/>
    <col min="7412" max="7412" width="16.42578125" style="27" bestFit="1" customWidth="1"/>
    <col min="7413" max="7413" width="15.5703125" style="27" bestFit="1" customWidth="1"/>
    <col min="7414" max="7414" width="11.85546875" style="27" bestFit="1" customWidth="1"/>
    <col min="7415" max="7415" width="15.42578125" style="27" bestFit="1" customWidth="1"/>
    <col min="7416" max="7416" width="9.42578125" style="27" bestFit="1" customWidth="1"/>
    <col min="7417" max="7417" width="15.42578125" style="27" bestFit="1" customWidth="1"/>
    <col min="7418" max="7418" width="9.42578125" style="27" bestFit="1" customWidth="1"/>
    <col min="7419" max="7662" width="9.140625" style="27"/>
    <col min="7663" max="7663" width="15.85546875" style="27" customWidth="1"/>
    <col min="7664" max="7664" width="57.5703125" style="27" customWidth="1"/>
    <col min="7665" max="7665" width="20.140625" style="27" customWidth="1"/>
    <col min="7666" max="7667" width="17.5703125" style="27" bestFit="1" customWidth="1"/>
    <col min="7668" max="7668" width="16.42578125" style="27" bestFit="1" customWidth="1"/>
    <col min="7669" max="7669" width="15.5703125" style="27" bestFit="1" customWidth="1"/>
    <col min="7670" max="7670" width="11.85546875" style="27" bestFit="1" customWidth="1"/>
    <col min="7671" max="7671" width="15.42578125" style="27" bestFit="1" customWidth="1"/>
    <col min="7672" max="7672" width="9.42578125" style="27" bestFit="1" customWidth="1"/>
    <col min="7673" max="7673" width="15.42578125" style="27" bestFit="1" customWidth="1"/>
    <col min="7674" max="7674" width="9.42578125" style="27" bestFit="1" customWidth="1"/>
    <col min="7675" max="7918" width="9.140625" style="27"/>
    <col min="7919" max="7919" width="15.85546875" style="27" customWidth="1"/>
    <col min="7920" max="7920" width="57.5703125" style="27" customWidth="1"/>
    <col min="7921" max="7921" width="20.140625" style="27" customWidth="1"/>
    <col min="7922" max="7923" width="17.5703125" style="27" bestFit="1" customWidth="1"/>
    <col min="7924" max="7924" width="16.42578125" style="27" bestFit="1" customWidth="1"/>
    <col min="7925" max="7925" width="15.5703125" style="27" bestFit="1" customWidth="1"/>
    <col min="7926" max="7926" width="11.85546875" style="27" bestFit="1" customWidth="1"/>
    <col min="7927" max="7927" width="15.42578125" style="27" bestFit="1" customWidth="1"/>
    <col min="7928" max="7928" width="9.42578125" style="27" bestFit="1" customWidth="1"/>
    <col min="7929" max="7929" width="15.42578125" style="27" bestFit="1" customWidth="1"/>
    <col min="7930" max="7930" width="9.42578125" style="27" bestFit="1" customWidth="1"/>
    <col min="7931" max="8174" width="9.140625" style="27"/>
    <col min="8175" max="8175" width="15.85546875" style="27" customWidth="1"/>
    <col min="8176" max="8176" width="57.5703125" style="27" customWidth="1"/>
    <col min="8177" max="8177" width="20.140625" style="27" customWidth="1"/>
    <col min="8178" max="8179" width="17.5703125" style="27" bestFit="1" customWidth="1"/>
    <col min="8180" max="8180" width="16.42578125" style="27" bestFit="1" customWidth="1"/>
    <col min="8181" max="8181" width="15.5703125" style="27" bestFit="1" customWidth="1"/>
    <col min="8182" max="8182" width="11.85546875" style="27" bestFit="1" customWidth="1"/>
    <col min="8183" max="8183" width="15.42578125" style="27" bestFit="1" customWidth="1"/>
    <col min="8184" max="8184" width="9.42578125" style="27" bestFit="1" customWidth="1"/>
    <col min="8185" max="8185" width="15.42578125" style="27" bestFit="1" customWidth="1"/>
    <col min="8186" max="8186" width="9.42578125" style="27" bestFit="1" customWidth="1"/>
    <col min="8187" max="8430" width="9.140625" style="27"/>
    <col min="8431" max="8431" width="15.85546875" style="27" customWidth="1"/>
    <col min="8432" max="8432" width="57.5703125" style="27" customWidth="1"/>
    <col min="8433" max="8433" width="20.140625" style="27" customWidth="1"/>
    <col min="8434" max="8435" width="17.5703125" style="27" bestFit="1" customWidth="1"/>
    <col min="8436" max="8436" width="16.42578125" style="27" bestFit="1" customWidth="1"/>
    <col min="8437" max="8437" width="15.5703125" style="27" bestFit="1" customWidth="1"/>
    <col min="8438" max="8438" width="11.85546875" style="27" bestFit="1" customWidth="1"/>
    <col min="8439" max="8439" width="15.42578125" style="27" bestFit="1" customWidth="1"/>
    <col min="8440" max="8440" width="9.42578125" style="27" bestFit="1" customWidth="1"/>
    <col min="8441" max="8441" width="15.42578125" style="27" bestFit="1" customWidth="1"/>
    <col min="8442" max="8442" width="9.42578125" style="27" bestFit="1" customWidth="1"/>
    <col min="8443" max="8686" width="9.140625" style="27"/>
    <col min="8687" max="8687" width="15.85546875" style="27" customWidth="1"/>
    <col min="8688" max="8688" width="57.5703125" style="27" customWidth="1"/>
    <col min="8689" max="8689" width="20.140625" style="27" customWidth="1"/>
    <col min="8690" max="8691" width="17.5703125" style="27" bestFit="1" customWidth="1"/>
    <col min="8692" max="8692" width="16.42578125" style="27" bestFit="1" customWidth="1"/>
    <col min="8693" max="8693" width="15.5703125" style="27" bestFit="1" customWidth="1"/>
    <col min="8694" max="8694" width="11.85546875" style="27" bestFit="1" customWidth="1"/>
    <col min="8695" max="8695" width="15.42578125" style="27" bestFit="1" customWidth="1"/>
    <col min="8696" max="8696" width="9.42578125" style="27" bestFit="1" customWidth="1"/>
    <col min="8697" max="8697" width="15.42578125" style="27" bestFit="1" customWidth="1"/>
    <col min="8698" max="8698" width="9.42578125" style="27" bestFit="1" customWidth="1"/>
    <col min="8699" max="8942" width="9.140625" style="27"/>
    <col min="8943" max="8943" width="15.85546875" style="27" customWidth="1"/>
    <col min="8944" max="8944" width="57.5703125" style="27" customWidth="1"/>
    <col min="8945" max="8945" width="20.140625" style="27" customWidth="1"/>
    <col min="8946" max="8947" width="17.5703125" style="27" bestFit="1" customWidth="1"/>
    <col min="8948" max="8948" width="16.42578125" style="27" bestFit="1" customWidth="1"/>
    <col min="8949" max="8949" width="15.5703125" style="27" bestFit="1" customWidth="1"/>
    <col min="8950" max="8950" width="11.85546875" style="27" bestFit="1" customWidth="1"/>
    <col min="8951" max="8951" width="15.42578125" style="27" bestFit="1" customWidth="1"/>
    <col min="8952" max="8952" width="9.42578125" style="27" bestFit="1" customWidth="1"/>
    <col min="8953" max="8953" width="15.42578125" style="27" bestFit="1" customWidth="1"/>
    <col min="8954" max="8954" width="9.42578125" style="27" bestFit="1" customWidth="1"/>
    <col min="8955" max="9198" width="9.140625" style="27"/>
    <col min="9199" max="9199" width="15.85546875" style="27" customWidth="1"/>
    <col min="9200" max="9200" width="57.5703125" style="27" customWidth="1"/>
    <col min="9201" max="9201" width="20.140625" style="27" customWidth="1"/>
    <col min="9202" max="9203" width="17.5703125" style="27" bestFit="1" customWidth="1"/>
    <col min="9204" max="9204" width="16.42578125" style="27" bestFit="1" customWidth="1"/>
    <col min="9205" max="9205" width="15.5703125" style="27" bestFit="1" customWidth="1"/>
    <col min="9206" max="9206" width="11.85546875" style="27" bestFit="1" customWidth="1"/>
    <col min="9207" max="9207" width="15.42578125" style="27" bestFit="1" customWidth="1"/>
    <col min="9208" max="9208" width="9.42578125" style="27" bestFit="1" customWidth="1"/>
    <col min="9209" max="9209" width="15.42578125" style="27" bestFit="1" customWidth="1"/>
    <col min="9210" max="9210" width="9.42578125" style="27" bestFit="1" customWidth="1"/>
    <col min="9211" max="9454" width="9.140625" style="27"/>
    <col min="9455" max="9455" width="15.85546875" style="27" customWidth="1"/>
    <col min="9456" max="9456" width="57.5703125" style="27" customWidth="1"/>
    <col min="9457" max="9457" width="20.140625" style="27" customWidth="1"/>
    <col min="9458" max="9459" width="17.5703125" style="27" bestFit="1" customWidth="1"/>
    <col min="9460" max="9460" width="16.42578125" style="27" bestFit="1" customWidth="1"/>
    <col min="9461" max="9461" width="15.5703125" style="27" bestFit="1" customWidth="1"/>
    <col min="9462" max="9462" width="11.85546875" style="27" bestFit="1" customWidth="1"/>
    <col min="9463" max="9463" width="15.42578125" style="27" bestFit="1" customWidth="1"/>
    <col min="9464" max="9464" width="9.42578125" style="27" bestFit="1" customWidth="1"/>
    <col min="9465" max="9465" width="15.42578125" style="27" bestFit="1" customWidth="1"/>
    <col min="9466" max="9466" width="9.42578125" style="27" bestFit="1" customWidth="1"/>
    <col min="9467" max="9710" width="9.140625" style="27"/>
    <col min="9711" max="9711" width="15.85546875" style="27" customWidth="1"/>
    <col min="9712" max="9712" width="57.5703125" style="27" customWidth="1"/>
    <col min="9713" max="9713" width="20.140625" style="27" customWidth="1"/>
    <col min="9714" max="9715" width="17.5703125" style="27" bestFit="1" customWidth="1"/>
    <col min="9716" max="9716" width="16.42578125" style="27" bestFit="1" customWidth="1"/>
    <col min="9717" max="9717" width="15.5703125" style="27" bestFit="1" customWidth="1"/>
    <col min="9718" max="9718" width="11.85546875" style="27" bestFit="1" customWidth="1"/>
    <col min="9719" max="9719" width="15.42578125" style="27" bestFit="1" customWidth="1"/>
    <col min="9720" max="9720" width="9.42578125" style="27" bestFit="1" customWidth="1"/>
    <col min="9721" max="9721" width="15.42578125" style="27" bestFit="1" customWidth="1"/>
    <col min="9722" max="9722" width="9.42578125" style="27" bestFit="1" customWidth="1"/>
    <col min="9723" max="9966" width="9.140625" style="27"/>
    <col min="9967" max="9967" width="15.85546875" style="27" customWidth="1"/>
    <col min="9968" max="9968" width="57.5703125" style="27" customWidth="1"/>
    <col min="9969" max="9969" width="20.140625" style="27" customWidth="1"/>
    <col min="9970" max="9971" width="17.5703125" style="27" bestFit="1" customWidth="1"/>
    <col min="9972" max="9972" width="16.42578125" style="27" bestFit="1" customWidth="1"/>
    <col min="9973" max="9973" width="15.5703125" style="27" bestFit="1" customWidth="1"/>
    <col min="9974" max="9974" width="11.85546875" style="27" bestFit="1" customWidth="1"/>
    <col min="9975" max="9975" width="15.42578125" style="27" bestFit="1" customWidth="1"/>
    <col min="9976" max="9976" width="9.42578125" style="27" bestFit="1" customWidth="1"/>
    <col min="9977" max="9977" width="15.42578125" style="27" bestFit="1" customWidth="1"/>
    <col min="9978" max="9978" width="9.42578125" style="27" bestFit="1" customWidth="1"/>
    <col min="9979" max="10222" width="9.140625" style="27"/>
    <col min="10223" max="10223" width="15.85546875" style="27" customWidth="1"/>
    <col min="10224" max="10224" width="57.5703125" style="27" customWidth="1"/>
    <col min="10225" max="10225" width="20.140625" style="27" customWidth="1"/>
    <col min="10226" max="10227" width="17.5703125" style="27" bestFit="1" customWidth="1"/>
    <col min="10228" max="10228" width="16.42578125" style="27" bestFit="1" customWidth="1"/>
    <col min="10229" max="10229" width="15.5703125" style="27" bestFit="1" customWidth="1"/>
    <col min="10230" max="10230" width="11.85546875" style="27" bestFit="1" customWidth="1"/>
    <col min="10231" max="10231" width="15.42578125" style="27" bestFit="1" customWidth="1"/>
    <col min="10232" max="10232" width="9.42578125" style="27" bestFit="1" customWidth="1"/>
    <col min="10233" max="10233" width="15.42578125" style="27" bestFit="1" customWidth="1"/>
    <col min="10234" max="10234" width="9.42578125" style="27" bestFit="1" customWidth="1"/>
    <col min="10235" max="10478" width="9.140625" style="27"/>
    <col min="10479" max="10479" width="15.85546875" style="27" customWidth="1"/>
    <col min="10480" max="10480" width="57.5703125" style="27" customWidth="1"/>
    <col min="10481" max="10481" width="20.140625" style="27" customWidth="1"/>
    <col min="10482" max="10483" width="17.5703125" style="27" bestFit="1" customWidth="1"/>
    <col min="10484" max="10484" width="16.42578125" style="27" bestFit="1" customWidth="1"/>
    <col min="10485" max="10485" width="15.5703125" style="27" bestFit="1" customWidth="1"/>
    <col min="10486" max="10486" width="11.85546875" style="27" bestFit="1" customWidth="1"/>
    <col min="10487" max="10487" width="15.42578125" style="27" bestFit="1" customWidth="1"/>
    <col min="10488" max="10488" width="9.42578125" style="27" bestFit="1" customWidth="1"/>
    <col min="10489" max="10489" width="15.42578125" style="27" bestFit="1" customWidth="1"/>
    <col min="10490" max="10490" width="9.42578125" style="27" bestFit="1" customWidth="1"/>
    <col min="10491" max="10734" width="9.140625" style="27"/>
    <col min="10735" max="10735" width="15.85546875" style="27" customWidth="1"/>
    <col min="10736" max="10736" width="57.5703125" style="27" customWidth="1"/>
    <col min="10737" max="10737" width="20.140625" style="27" customWidth="1"/>
    <col min="10738" max="10739" width="17.5703125" style="27" bestFit="1" customWidth="1"/>
    <col min="10740" max="10740" width="16.42578125" style="27" bestFit="1" customWidth="1"/>
    <col min="10741" max="10741" width="15.5703125" style="27" bestFit="1" customWidth="1"/>
    <col min="10742" max="10742" width="11.85546875" style="27" bestFit="1" customWidth="1"/>
    <col min="10743" max="10743" width="15.42578125" style="27" bestFit="1" customWidth="1"/>
    <col min="10744" max="10744" width="9.42578125" style="27" bestFit="1" customWidth="1"/>
    <col min="10745" max="10745" width="15.42578125" style="27" bestFit="1" customWidth="1"/>
    <col min="10746" max="10746" width="9.42578125" style="27" bestFit="1" customWidth="1"/>
    <col min="10747" max="10990" width="9.140625" style="27"/>
    <col min="10991" max="10991" width="15.85546875" style="27" customWidth="1"/>
    <col min="10992" max="10992" width="57.5703125" style="27" customWidth="1"/>
    <col min="10993" max="10993" width="20.140625" style="27" customWidth="1"/>
    <col min="10994" max="10995" width="17.5703125" style="27" bestFit="1" customWidth="1"/>
    <col min="10996" max="10996" width="16.42578125" style="27" bestFit="1" customWidth="1"/>
    <col min="10997" max="10997" width="15.5703125" style="27" bestFit="1" customWidth="1"/>
    <col min="10998" max="10998" width="11.85546875" style="27" bestFit="1" customWidth="1"/>
    <col min="10999" max="10999" width="15.42578125" style="27" bestFit="1" customWidth="1"/>
    <col min="11000" max="11000" width="9.42578125" style="27" bestFit="1" customWidth="1"/>
    <col min="11001" max="11001" width="15.42578125" style="27" bestFit="1" customWidth="1"/>
    <col min="11002" max="11002" width="9.42578125" style="27" bestFit="1" customWidth="1"/>
    <col min="11003" max="11246" width="9.140625" style="27"/>
    <col min="11247" max="11247" width="15.85546875" style="27" customWidth="1"/>
    <col min="11248" max="11248" width="57.5703125" style="27" customWidth="1"/>
    <col min="11249" max="11249" width="20.140625" style="27" customWidth="1"/>
    <col min="11250" max="11251" width="17.5703125" style="27" bestFit="1" customWidth="1"/>
    <col min="11252" max="11252" width="16.42578125" style="27" bestFit="1" customWidth="1"/>
    <col min="11253" max="11253" width="15.5703125" style="27" bestFit="1" customWidth="1"/>
    <col min="11254" max="11254" width="11.85546875" style="27" bestFit="1" customWidth="1"/>
    <col min="11255" max="11255" width="15.42578125" style="27" bestFit="1" customWidth="1"/>
    <col min="11256" max="11256" width="9.42578125" style="27" bestFit="1" customWidth="1"/>
    <col min="11257" max="11257" width="15.42578125" style="27" bestFit="1" customWidth="1"/>
    <col min="11258" max="11258" width="9.42578125" style="27" bestFit="1" customWidth="1"/>
    <col min="11259" max="11502" width="9.140625" style="27"/>
    <col min="11503" max="11503" width="15.85546875" style="27" customWidth="1"/>
    <col min="11504" max="11504" width="57.5703125" style="27" customWidth="1"/>
    <col min="11505" max="11505" width="20.140625" style="27" customWidth="1"/>
    <col min="11506" max="11507" width="17.5703125" style="27" bestFit="1" customWidth="1"/>
    <col min="11508" max="11508" width="16.42578125" style="27" bestFit="1" customWidth="1"/>
    <col min="11509" max="11509" width="15.5703125" style="27" bestFit="1" customWidth="1"/>
    <col min="11510" max="11510" width="11.85546875" style="27" bestFit="1" customWidth="1"/>
    <col min="11511" max="11511" width="15.42578125" style="27" bestFit="1" customWidth="1"/>
    <col min="11512" max="11512" width="9.42578125" style="27" bestFit="1" customWidth="1"/>
    <col min="11513" max="11513" width="15.42578125" style="27" bestFit="1" customWidth="1"/>
    <col min="11514" max="11514" width="9.42578125" style="27" bestFit="1" customWidth="1"/>
    <col min="11515" max="11758" width="9.140625" style="27"/>
    <col min="11759" max="11759" width="15.85546875" style="27" customWidth="1"/>
    <col min="11760" max="11760" width="57.5703125" style="27" customWidth="1"/>
    <col min="11761" max="11761" width="20.140625" style="27" customWidth="1"/>
    <col min="11762" max="11763" width="17.5703125" style="27" bestFit="1" customWidth="1"/>
    <col min="11764" max="11764" width="16.42578125" style="27" bestFit="1" customWidth="1"/>
    <col min="11765" max="11765" width="15.5703125" style="27" bestFit="1" customWidth="1"/>
    <col min="11766" max="11766" width="11.85546875" style="27" bestFit="1" customWidth="1"/>
    <col min="11767" max="11767" width="15.42578125" style="27" bestFit="1" customWidth="1"/>
    <col min="11768" max="11768" width="9.42578125" style="27" bestFit="1" customWidth="1"/>
    <col min="11769" max="11769" width="15.42578125" style="27" bestFit="1" customWidth="1"/>
    <col min="11770" max="11770" width="9.42578125" style="27" bestFit="1" customWidth="1"/>
    <col min="11771" max="12014" width="9.140625" style="27"/>
    <col min="12015" max="12015" width="15.85546875" style="27" customWidth="1"/>
    <col min="12016" max="12016" width="57.5703125" style="27" customWidth="1"/>
    <col min="12017" max="12017" width="20.140625" style="27" customWidth="1"/>
    <col min="12018" max="12019" width="17.5703125" style="27" bestFit="1" customWidth="1"/>
    <col min="12020" max="12020" width="16.42578125" style="27" bestFit="1" customWidth="1"/>
    <col min="12021" max="12021" width="15.5703125" style="27" bestFit="1" customWidth="1"/>
    <col min="12022" max="12022" width="11.85546875" style="27" bestFit="1" customWidth="1"/>
    <col min="12023" max="12023" width="15.42578125" style="27" bestFit="1" customWidth="1"/>
    <col min="12024" max="12024" width="9.42578125" style="27" bestFit="1" customWidth="1"/>
    <col min="12025" max="12025" width="15.42578125" style="27" bestFit="1" customWidth="1"/>
    <col min="12026" max="12026" width="9.42578125" style="27" bestFit="1" customWidth="1"/>
    <col min="12027" max="12270" width="9.140625" style="27"/>
    <col min="12271" max="12271" width="15.85546875" style="27" customWidth="1"/>
    <col min="12272" max="12272" width="57.5703125" style="27" customWidth="1"/>
    <col min="12273" max="12273" width="20.140625" style="27" customWidth="1"/>
    <col min="12274" max="12275" width="17.5703125" style="27" bestFit="1" customWidth="1"/>
    <col min="12276" max="12276" width="16.42578125" style="27" bestFit="1" customWidth="1"/>
    <col min="12277" max="12277" width="15.5703125" style="27" bestFit="1" customWidth="1"/>
    <col min="12278" max="12278" width="11.85546875" style="27" bestFit="1" customWidth="1"/>
    <col min="12279" max="12279" width="15.42578125" style="27" bestFit="1" customWidth="1"/>
    <col min="12280" max="12280" width="9.42578125" style="27" bestFit="1" customWidth="1"/>
    <col min="12281" max="12281" width="15.42578125" style="27" bestFit="1" customWidth="1"/>
    <col min="12282" max="12282" width="9.42578125" style="27" bestFit="1" customWidth="1"/>
    <col min="12283" max="12526" width="9.140625" style="27"/>
    <col min="12527" max="12527" width="15.85546875" style="27" customWidth="1"/>
    <col min="12528" max="12528" width="57.5703125" style="27" customWidth="1"/>
    <col min="12529" max="12529" width="20.140625" style="27" customWidth="1"/>
    <col min="12530" max="12531" width="17.5703125" style="27" bestFit="1" customWidth="1"/>
    <col min="12532" max="12532" width="16.42578125" style="27" bestFit="1" customWidth="1"/>
    <col min="12533" max="12533" width="15.5703125" style="27" bestFit="1" customWidth="1"/>
    <col min="12534" max="12534" width="11.85546875" style="27" bestFit="1" customWidth="1"/>
    <col min="12535" max="12535" width="15.42578125" style="27" bestFit="1" customWidth="1"/>
    <col min="12536" max="12536" width="9.42578125" style="27" bestFit="1" customWidth="1"/>
    <col min="12537" max="12537" width="15.42578125" style="27" bestFit="1" customWidth="1"/>
    <col min="12538" max="12538" width="9.42578125" style="27" bestFit="1" customWidth="1"/>
    <col min="12539" max="12782" width="9.140625" style="27"/>
    <col min="12783" max="12783" width="15.85546875" style="27" customWidth="1"/>
    <col min="12784" max="12784" width="57.5703125" style="27" customWidth="1"/>
    <col min="12785" max="12785" width="20.140625" style="27" customWidth="1"/>
    <col min="12786" max="12787" width="17.5703125" style="27" bestFit="1" customWidth="1"/>
    <col min="12788" max="12788" width="16.42578125" style="27" bestFit="1" customWidth="1"/>
    <col min="12789" max="12789" width="15.5703125" style="27" bestFit="1" customWidth="1"/>
    <col min="12790" max="12790" width="11.85546875" style="27" bestFit="1" customWidth="1"/>
    <col min="12791" max="12791" width="15.42578125" style="27" bestFit="1" customWidth="1"/>
    <col min="12792" max="12792" width="9.42578125" style="27" bestFit="1" customWidth="1"/>
    <col min="12793" max="12793" width="15.42578125" style="27" bestFit="1" customWidth="1"/>
    <col min="12794" max="12794" width="9.42578125" style="27" bestFit="1" customWidth="1"/>
    <col min="12795" max="13038" width="9.140625" style="27"/>
    <col min="13039" max="13039" width="15.85546875" style="27" customWidth="1"/>
    <col min="13040" max="13040" width="57.5703125" style="27" customWidth="1"/>
    <col min="13041" max="13041" width="20.140625" style="27" customWidth="1"/>
    <col min="13042" max="13043" width="17.5703125" style="27" bestFit="1" customWidth="1"/>
    <col min="13044" max="13044" width="16.42578125" style="27" bestFit="1" customWidth="1"/>
    <col min="13045" max="13045" width="15.5703125" style="27" bestFit="1" customWidth="1"/>
    <col min="13046" max="13046" width="11.85546875" style="27" bestFit="1" customWidth="1"/>
    <col min="13047" max="13047" width="15.42578125" style="27" bestFit="1" customWidth="1"/>
    <col min="13048" max="13048" width="9.42578125" style="27" bestFit="1" customWidth="1"/>
    <col min="13049" max="13049" width="15.42578125" style="27" bestFit="1" customWidth="1"/>
    <col min="13050" max="13050" width="9.42578125" style="27" bestFit="1" customWidth="1"/>
    <col min="13051" max="13294" width="9.140625" style="27"/>
    <col min="13295" max="13295" width="15.85546875" style="27" customWidth="1"/>
    <col min="13296" max="13296" width="57.5703125" style="27" customWidth="1"/>
    <col min="13297" max="13297" width="20.140625" style="27" customWidth="1"/>
    <col min="13298" max="13299" width="17.5703125" style="27" bestFit="1" customWidth="1"/>
    <col min="13300" max="13300" width="16.42578125" style="27" bestFit="1" customWidth="1"/>
    <col min="13301" max="13301" width="15.5703125" style="27" bestFit="1" customWidth="1"/>
    <col min="13302" max="13302" width="11.85546875" style="27" bestFit="1" customWidth="1"/>
    <col min="13303" max="13303" width="15.42578125" style="27" bestFit="1" customWidth="1"/>
    <col min="13304" max="13304" width="9.42578125" style="27" bestFit="1" customWidth="1"/>
    <col min="13305" max="13305" width="15.42578125" style="27" bestFit="1" customWidth="1"/>
    <col min="13306" max="13306" width="9.42578125" style="27" bestFit="1" customWidth="1"/>
    <col min="13307" max="13550" width="9.140625" style="27"/>
    <col min="13551" max="13551" width="15.85546875" style="27" customWidth="1"/>
    <col min="13552" max="13552" width="57.5703125" style="27" customWidth="1"/>
    <col min="13553" max="13553" width="20.140625" style="27" customWidth="1"/>
    <col min="13554" max="13555" width="17.5703125" style="27" bestFit="1" customWidth="1"/>
    <col min="13556" max="13556" width="16.42578125" style="27" bestFit="1" customWidth="1"/>
    <col min="13557" max="13557" width="15.5703125" style="27" bestFit="1" customWidth="1"/>
    <col min="13558" max="13558" width="11.85546875" style="27" bestFit="1" customWidth="1"/>
    <col min="13559" max="13559" width="15.42578125" style="27" bestFit="1" customWidth="1"/>
    <col min="13560" max="13560" width="9.42578125" style="27" bestFit="1" customWidth="1"/>
    <col min="13561" max="13561" width="15.42578125" style="27" bestFit="1" customWidth="1"/>
    <col min="13562" max="13562" width="9.42578125" style="27" bestFit="1" customWidth="1"/>
    <col min="13563" max="13806" width="9.140625" style="27"/>
    <col min="13807" max="13807" width="15.85546875" style="27" customWidth="1"/>
    <col min="13808" max="13808" width="57.5703125" style="27" customWidth="1"/>
    <col min="13809" max="13809" width="20.140625" style="27" customWidth="1"/>
    <col min="13810" max="13811" width="17.5703125" style="27" bestFit="1" customWidth="1"/>
    <col min="13812" max="13812" width="16.42578125" style="27" bestFit="1" customWidth="1"/>
    <col min="13813" max="13813" width="15.5703125" style="27" bestFit="1" customWidth="1"/>
    <col min="13814" max="13814" width="11.85546875" style="27" bestFit="1" customWidth="1"/>
    <col min="13815" max="13815" width="15.42578125" style="27" bestFit="1" customWidth="1"/>
    <col min="13816" max="13816" width="9.42578125" style="27" bestFit="1" customWidth="1"/>
    <col min="13817" max="13817" width="15.42578125" style="27" bestFit="1" customWidth="1"/>
    <col min="13818" max="13818" width="9.42578125" style="27" bestFit="1" customWidth="1"/>
    <col min="13819" max="14062" width="9.140625" style="27"/>
    <col min="14063" max="14063" width="15.85546875" style="27" customWidth="1"/>
    <col min="14064" max="14064" width="57.5703125" style="27" customWidth="1"/>
    <col min="14065" max="14065" width="20.140625" style="27" customWidth="1"/>
    <col min="14066" max="14067" width="17.5703125" style="27" bestFit="1" customWidth="1"/>
    <col min="14068" max="14068" width="16.42578125" style="27" bestFit="1" customWidth="1"/>
    <col min="14069" max="14069" width="15.5703125" style="27" bestFit="1" customWidth="1"/>
    <col min="14070" max="14070" width="11.85546875" style="27" bestFit="1" customWidth="1"/>
    <col min="14071" max="14071" width="15.42578125" style="27" bestFit="1" customWidth="1"/>
    <col min="14072" max="14072" width="9.42578125" style="27" bestFit="1" customWidth="1"/>
    <col min="14073" max="14073" width="15.42578125" style="27" bestFit="1" customWidth="1"/>
    <col min="14074" max="14074" width="9.42578125" style="27" bestFit="1" customWidth="1"/>
    <col min="14075" max="14318" width="9.140625" style="27"/>
    <col min="14319" max="14319" width="15.85546875" style="27" customWidth="1"/>
    <col min="14320" max="14320" width="57.5703125" style="27" customWidth="1"/>
    <col min="14321" max="14321" width="20.140625" style="27" customWidth="1"/>
    <col min="14322" max="14323" width="17.5703125" style="27" bestFit="1" customWidth="1"/>
    <col min="14324" max="14324" width="16.42578125" style="27" bestFit="1" customWidth="1"/>
    <col min="14325" max="14325" width="15.5703125" style="27" bestFit="1" customWidth="1"/>
    <col min="14326" max="14326" width="11.85546875" style="27" bestFit="1" customWidth="1"/>
    <col min="14327" max="14327" width="15.42578125" style="27" bestFit="1" customWidth="1"/>
    <col min="14328" max="14328" width="9.42578125" style="27" bestFit="1" customWidth="1"/>
    <col min="14329" max="14329" width="15.42578125" style="27" bestFit="1" customWidth="1"/>
    <col min="14330" max="14330" width="9.42578125" style="27" bestFit="1" customWidth="1"/>
    <col min="14331" max="14574" width="9.140625" style="27"/>
    <col min="14575" max="14575" width="15.85546875" style="27" customWidth="1"/>
    <col min="14576" max="14576" width="57.5703125" style="27" customWidth="1"/>
    <col min="14577" max="14577" width="20.140625" style="27" customWidth="1"/>
    <col min="14578" max="14579" width="17.5703125" style="27" bestFit="1" customWidth="1"/>
    <col min="14580" max="14580" width="16.42578125" style="27" bestFit="1" customWidth="1"/>
    <col min="14581" max="14581" width="15.5703125" style="27" bestFit="1" customWidth="1"/>
    <col min="14582" max="14582" width="11.85546875" style="27" bestFit="1" customWidth="1"/>
    <col min="14583" max="14583" width="15.42578125" style="27" bestFit="1" customWidth="1"/>
    <col min="14584" max="14584" width="9.42578125" style="27" bestFit="1" customWidth="1"/>
    <col min="14585" max="14585" width="15.42578125" style="27" bestFit="1" customWidth="1"/>
    <col min="14586" max="14586" width="9.42578125" style="27" bestFit="1" customWidth="1"/>
    <col min="14587" max="14830" width="9.140625" style="27"/>
    <col min="14831" max="14831" width="15.85546875" style="27" customWidth="1"/>
    <col min="14832" max="14832" width="57.5703125" style="27" customWidth="1"/>
    <col min="14833" max="14833" width="20.140625" style="27" customWidth="1"/>
    <col min="14834" max="14835" width="17.5703125" style="27" bestFit="1" customWidth="1"/>
    <col min="14836" max="14836" width="16.42578125" style="27" bestFit="1" customWidth="1"/>
    <col min="14837" max="14837" width="15.5703125" style="27" bestFit="1" customWidth="1"/>
    <col min="14838" max="14838" width="11.85546875" style="27" bestFit="1" customWidth="1"/>
    <col min="14839" max="14839" width="15.42578125" style="27" bestFit="1" customWidth="1"/>
    <col min="14840" max="14840" width="9.42578125" style="27" bestFit="1" customWidth="1"/>
    <col min="14841" max="14841" width="15.42578125" style="27" bestFit="1" customWidth="1"/>
    <col min="14842" max="14842" width="9.42578125" style="27" bestFit="1" customWidth="1"/>
    <col min="14843" max="15086" width="9.140625" style="27"/>
    <col min="15087" max="15087" width="15.85546875" style="27" customWidth="1"/>
    <col min="15088" max="15088" width="57.5703125" style="27" customWidth="1"/>
    <col min="15089" max="15089" width="20.140625" style="27" customWidth="1"/>
    <col min="15090" max="15091" width="17.5703125" style="27" bestFit="1" customWidth="1"/>
    <col min="15092" max="15092" width="16.42578125" style="27" bestFit="1" customWidth="1"/>
    <col min="15093" max="15093" width="15.5703125" style="27" bestFit="1" customWidth="1"/>
    <col min="15094" max="15094" width="11.85546875" style="27" bestFit="1" customWidth="1"/>
    <col min="15095" max="15095" width="15.42578125" style="27" bestFit="1" customWidth="1"/>
    <col min="15096" max="15096" width="9.42578125" style="27" bestFit="1" customWidth="1"/>
    <col min="15097" max="15097" width="15.42578125" style="27" bestFit="1" customWidth="1"/>
    <col min="15098" max="15098" width="9.42578125" style="27" bestFit="1" customWidth="1"/>
    <col min="15099" max="15342" width="9.140625" style="27"/>
    <col min="15343" max="15343" width="15.85546875" style="27" customWidth="1"/>
    <col min="15344" max="15344" width="57.5703125" style="27" customWidth="1"/>
    <col min="15345" max="15345" width="20.140625" style="27" customWidth="1"/>
    <col min="15346" max="15347" width="17.5703125" style="27" bestFit="1" customWidth="1"/>
    <col min="15348" max="15348" width="16.42578125" style="27" bestFit="1" customWidth="1"/>
    <col min="15349" max="15349" width="15.5703125" style="27" bestFit="1" customWidth="1"/>
    <col min="15350" max="15350" width="11.85546875" style="27" bestFit="1" customWidth="1"/>
    <col min="15351" max="15351" width="15.42578125" style="27" bestFit="1" customWidth="1"/>
    <col min="15352" max="15352" width="9.42578125" style="27" bestFit="1" customWidth="1"/>
    <col min="15353" max="15353" width="15.42578125" style="27" bestFit="1" customWidth="1"/>
    <col min="15354" max="15354" width="9.42578125" style="27" bestFit="1" customWidth="1"/>
    <col min="15355" max="15598" width="9.140625" style="27"/>
    <col min="15599" max="15599" width="15.85546875" style="27" customWidth="1"/>
    <col min="15600" max="15600" width="57.5703125" style="27" customWidth="1"/>
    <col min="15601" max="15601" width="20.140625" style="27" customWidth="1"/>
    <col min="15602" max="15603" width="17.5703125" style="27" bestFit="1" customWidth="1"/>
    <col min="15604" max="15604" width="16.42578125" style="27" bestFit="1" customWidth="1"/>
    <col min="15605" max="15605" width="15.5703125" style="27" bestFit="1" customWidth="1"/>
    <col min="15606" max="15606" width="11.85546875" style="27" bestFit="1" customWidth="1"/>
    <col min="15607" max="15607" width="15.42578125" style="27" bestFit="1" customWidth="1"/>
    <col min="15608" max="15608" width="9.42578125" style="27" bestFit="1" customWidth="1"/>
    <col min="15609" max="15609" width="15.42578125" style="27" bestFit="1" customWidth="1"/>
    <col min="15610" max="15610" width="9.42578125" style="27" bestFit="1" customWidth="1"/>
    <col min="15611" max="15854" width="9.140625" style="27"/>
    <col min="15855" max="15855" width="15.85546875" style="27" customWidth="1"/>
    <col min="15856" max="15856" width="57.5703125" style="27" customWidth="1"/>
    <col min="15857" max="15857" width="20.140625" style="27" customWidth="1"/>
    <col min="15858" max="15859" width="17.5703125" style="27" bestFit="1" customWidth="1"/>
    <col min="15860" max="15860" width="16.42578125" style="27" bestFit="1" customWidth="1"/>
    <col min="15861" max="15861" width="15.5703125" style="27" bestFit="1" customWidth="1"/>
    <col min="15862" max="15862" width="11.85546875" style="27" bestFit="1" customWidth="1"/>
    <col min="15863" max="15863" width="15.42578125" style="27" bestFit="1" customWidth="1"/>
    <col min="15864" max="15864" width="9.42578125" style="27" bestFit="1" customWidth="1"/>
    <col min="15865" max="15865" width="15.42578125" style="27" bestFit="1" customWidth="1"/>
    <col min="15866" max="15866" width="9.42578125" style="27" bestFit="1" customWidth="1"/>
    <col min="15867" max="16110" width="9.140625" style="27"/>
    <col min="16111" max="16111" width="15.85546875" style="27" customWidth="1"/>
    <col min="16112" max="16112" width="57.5703125" style="27" customWidth="1"/>
    <col min="16113" max="16113" width="20.140625" style="27" customWidth="1"/>
    <col min="16114" max="16115" width="17.5703125" style="27" bestFit="1" customWidth="1"/>
    <col min="16116" max="16116" width="16.42578125" style="27" bestFit="1" customWidth="1"/>
    <col min="16117" max="16117" width="15.5703125" style="27" bestFit="1" customWidth="1"/>
    <col min="16118" max="16118" width="11.85546875" style="27" bestFit="1" customWidth="1"/>
    <col min="16119" max="16119" width="15.42578125" style="27" bestFit="1" customWidth="1"/>
    <col min="16120" max="16120" width="9.42578125" style="27" bestFit="1" customWidth="1"/>
    <col min="16121" max="16121" width="15.42578125" style="27" bestFit="1" customWidth="1"/>
    <col min="16122" max="16122" width="9.42578125" style="27" bestFit="1" customWidth="1"/>
    <col min="16123" max="16384" width="9.140625" style="27"/>
  </cols>
  <sheetData>
    <row r="1" spans="1:6" ht="15.75" x14ac:dyDescent="0.2">
      <c r="A1" s="310" t="s">
        <v>0</v>
      </c>
      <c r="B1" s="310"/>
      <c r="C1" s="310"/>
      <c r="D1" s="310"/>
      <c r="E1" s="310"/>
      <c r="F1" s="310"/>
    </row>
    <row r="2" spans="1:6" ht="18" x14ac:dyDescent="0.2">
      <c r="A2" s="34"/>
      <c r="B2" s="34"/>
      <c r="C2" s="34"/>
      <c r="D2" s="34"/>
      <c r="E2" s="34"/>
      <c r="F2" s="34"/>
    </row>
    <row r="3" spans="1:6" ht="15.75" customHeight="1" x14ac:dyDescent="0.2">
      <c r="A3" s="310" t="s">
        <v>20</v>
      </c>
      <c r="B3" s="310"/>
      <c r="C3" s="310"/>
      <c r="D3" s="310"/>
      <c r="E3" s="310"/>
      <c r="F3" s="310"/>
    </row>
    <row r="4" spans="1:6" ht="18" x14ac:dyDescent="0.2">
      <c r="A4" s="34"/>
      <c r="B4" s="34"/>
      <c r="C4" s="34"/>
      <c r="D4" s="34"/>
      <c r="E4" s="34"/>
      <c r="F4" s="34"/>
    </row>
    <row r="5" spans="1:6" ht="15.75" customHeight="1" x14ac:dyDescent="0.2">
      <c r="A5" s="310" t="s">
        <v>21</v>
      </c>
      <c r="B5" s="310"/>
      <c r="C5" s="310"/>
      <c r="D5" s="310"/>
      <c r="E5" s="310"/>
      <c r="F5" s="310"/>
    </row>
    <row r="6" spans="1:6" ht="18" x14ac:dyDescent="0.2">
      <c r="A6" s="34"/>
      <c r="B6" s="34"/>
      <c r="C6" s="34"/>
      <c r="D6" s="34"/>
      <c r="E6" s="34"/>
      <c r="F6" s="278" t="s">
        <v>602</v>
      </c>
    </row>
    <row r="7" spans="1:6" s="28" customFormat="1" ht="57" x14ac:dyDescent="0.25">
      <c r="A7" s="309" t="s">
        <v>3</v>
      </c>
      <c r="B7" s="309"/>
      <c r="C7" s="102" t="s">
        <v>541</v>
      </c>
      <c r="D7" s="102" t="s">
        <v>543</v>
      </c>
      <c r="E7" s="102" t="s">
        <v>544</v>
      </c>
      <c r="F7" s="37" t="s">
        <v>4</v>
      </c>
    </row>
    <row r="8" spans="1:6" s="29" customFormat="1" ht="11.25" x14ac:dyDescent="0.25">
      <c r="A8" s="308">
        <v>1</v>
      </c>
      <c r="B8" s="308"/>
      <c r="C8" s="38">
        <v>2</v>
      </c>
      <c r="D8" s="38">
        <v>3</v>
      </c>
      <c r="E8" s="38">
        <v>4</v>
      </c>
      <c r="F8" s="38">
        <v>5</v>
      </c>
    </row>
    <row r="9" spans="1:6" ht="15" customHeight="1" x14ac:dyDescent="0.2">
      <c r="A9" s="75" t="s">
        <v>24</v>
      </c>
      <c r="B9" s="75" t="s">
        <v>23</v>
      </c>
      <c r="C9" s="78" t="s">
        <v>25</v>
      </c>
      <c r="D9" s="78" t="s">
        <v>25</v>
      </c>
      <c r="E9" s="78" t="s">
        <v>25</v>
      </c>
      <c r="F9" s="78" t="s">
        <v>23</v>
      </c>
    </row>
    <row r="10" spans="1:6" s="29" customFormat="1" x14ac:dyDescent="0.25">
      <c r="A10" s="129"/>
      <c r="B10" s="131" t="s">
        <v>22</v>
      </c>
      <c r="C10" s="122">
        <v>6695485.0300000003</v>
      </c>
      <c r="D10" s="122">
        <v>12388635</v>
      </c>
      <c r="E10" s="122">
        <v>7767194.1099999994</v>
      </c>
      <c r="F10" s="123">
        <f t="shared" ref="F10:F38" si="0">+E10/C10*100</f>
        <v>116.00644427099853</v>
      </c>
    </row>
    <row r="11" spans="1:6" x14ac:dyDescent="0.2">
      <c r="A11" s="124" t="s">
        <v>27</v>
      </c>
      <c r="B11" s="125" t="s">
        <v>28</v>
      </c>
      <c r="C11" s="126">
        <v>6695485.0300000003</v>
      </c>
      <c r="D11" s="126">
        <v>12388635</v>
      </c>
      <c r="E11" s="126">
        <v>7665419.1099999994</v>
      </c>
      <c r="F11" s="127">
        <f t="shared" si="0"/>
        <v>114.48639009204086</v>
      </c>
    </row>
    <row r="12" spans="1:6" x14ac:dyDescent="0.2">
      <c r="A12" s="114" t="s">
        <v>30</v>
      </c>
      <c r="B12" s="115" t="s">
        <v>31</v>
      </c>
      <c r="C12" s="110">
        <v>1362184.43</v>
      </c>
      <c r="D12" s="110">
        <v>650231</v>
      </c>
      <c r="E12" s="110">
        <v>1417540.43</v>
      </c>
      <c r="F12" s="111">
        <f t="shared" si="0"/>
        <v>104.06376690122643</v>
      </c>
    </row>
    <row r="13" spans="1:6" x14ac:dyDescent="0.2">
      <c r="A13" s="112" t="s">
        <v>250</v>
      </c>
      <c r="B13" s="113" t="s">
        <v>251</v>
      </c>
      <c r="C13" s="110">
        <v>0</v>
      </c>
      <c r="D13" s="110">
        <v>0</v>
      </c>
      <c r="E13" s="110">
        <v>0</v>
      </c>
      <c r="F13" s="111" t="e">
        <f t="shared" si="0"/>
        <v>#DIV/0!</v>
      </c>
    </row>
    <row r="14" spans="1:6" x14ac:dyDescent="0.2">
      <c r="A14" s="36" t="s">
        <v>252</v>
      </c>
      <c r="B14" s="35" t="s">
        <v>253</v>
      </c>
      <c r="C14" s="110">
        <v>0</v>
      </c>
      <c r="D14" s="110">
        <v>0</v>
      </c>
      <c r="E14" s="110">
        <v>0</v>
      </c>
      <c r="F14" s="110" t="e">
        <f t="shared" si="0"/>
        <v>#DIV/0!</v>
      </c>
    </row>
    <row r="15" spans="1:6" x14ac:dyDescent="0.2">
      <c r="A15" s="112" t="s">
        <v>32</v>
      </c>
      <c r="B15" s="113" t="s">
        <v>33</v>
      </c>
      <c r="C15" s="110">
        <v>10182.299999999999</v>
      </c>
      <c r="D15" s="110">
        <v>0</v>
      </c>
      <c r="E15" s="110">
        <v>228305.84</v>
      </c>
      <c r="F15" s="111">
        <f t="shared" si="0"/>
        <v>2242.1833966785503</v>
      </c>
    </row>
    <row r="16" spans="1:6" x14ac:dyDescent="0.2">
      <c r="A16" s="36" t="s">
        <v>254</v>
      </c>
      <c r="B16" s="35" t="s">
        <v>255</v>
      </c>
      <c r="C16" s="110">
        <v>700</v>
      </c>
      <c r="D16" s="110">
        <v>0</v>
      </c>
      <c r="E16" s="110">
        <v>0</v>
      </c>
      <c r="F16" s="110">
        <f t="shared" si="0"/>
        <v>0</v>
      </c>
    </row>
    <row r="17" spans="1:6" x14ac:dyDescent="0.2">
      <c r="A17" s="36" t="s">
        <v>256</v>
      </c>
      <c r="B17" s="35" t="s">
        <v>257</v>
      </c>
      <c r="C17" s="110">
        <v>0</v>
      </c>
      <c r="D17" s="110">
        <v>0</v>
      </c>
      <c r="E17" s="110">
        <v>0</v>
      </c>
      <c r="F17" s="109">
        <v>0</v>
      </c>
    </row>
    <row r="18" spans="1:6" x14ac:dyDescent="0.2">
      <c r="A18" s="36" t="s">
        <v>34</v>
      </c>
      <c r="B18" s="35" t="s">
        <v>35</v>
      </c>
      <c r="C18" s="110">
        <v>9482.2999999999993</v>
      </c>
      <c r="D18" s="110">
        <v>0</v>
      </c>
      <c r="E18" s="110">
        <v>228305.84</v>
      </c>
      <c r="F18" s="110">
        <f t="shared" si="0"/>
        <v>2407.7053035655908</v>
      </c>
    </row>
    <row r="19" spans="1:6" x14ac:dyDescent="0.2">
      <c r="A19" s="36" t="s">
        <v>36</v>
      </c>
      <c r="B19" s="35" t="s">
        <v>37</v>
      </c>
      <c r="C19" s="110">
        <v>0</v>
      </c>
      <c r="D19" s="110">
        <v>0</v>
      </c>
      <c r="E19" s="110">
        <v>0</v>
      </c>
      <c r="F19" s="110">
        <v>0</v>
      </c>
    </row>
    <row r="20" spans="1:6" x14ac:dyDescent="0.2">
      <c r="A20" s="112" t="s">
        <v>258</v>
      </c>
      <c r="B20" s="113" t="s">
        <v>259</v>
      </c>
      <c r="C20" s="110">
        <v>0</v>
      </c>
      <c r="D20" s="110">
        <v>0</v>
      </c>
      <c r="E20" s="110">
        <v>0</v>
      </c>
      <c r="F20" s="111" t="e">
        <f t="shared" si="0"/>
        <v>#DIV/0!</v>
      </c>
    </row>
    <row r="21" spans="1:6" x14ac:dyDescent="0.2">
      <c r="A21" s="36" t="s">
        <v>260</v>
      </c>
      <c r="B21" s="35" t="s">
        <v>261</v>
      </c>
      <c r="C21" s="110">
        <v>0</v>
      </c>
      <c r="D21" s="110">
        <v>0</v>
      </c>
      <c r="E21" s="110">
        <v>0</v>
      </c>
      <c r="F21" s="110" t="e">
        <f t="shared" si="0"/>
        <v>#DIV/0!</v>
      </c>
    </row>
    <row r="22" spans="1:6" x14ac:dyDescent="0.2">
      <c r="A22" s="36" t="s">
        <v>262</v>
      </c>
      <c r="B22" s="35" t="s">
        <v>263</v>
      </c>
      <c r="C22" s="110">
        <v>0</v>
      </c>
      <c r="D22" s="110">
        <v>0</v>
      </c>
      <c r="E22" s="110">
        <v>0</v>
      </c>
      <c r="F22" s="109">
        <v>0</v>
      </c>
    </row>
    <row r="23" spans="1:6" x14ac:dyDescent="0.2">
      <c r="A23" s="112" t="s">
        <v>264</v>
      </c>
      <c r="B23" s="113" t="s">
        <v>265</v>
      </c>
      <c r="C23" s="110">
        <v>1700</v>
      </c>
      <c r="D23" s="110">
        <v>0</v>
      </c>
      <c r="E23" s="110">
        <v>2600</v>
      </c>
      <c r="F23" s="111">
        <f t="shared" si="0"/>
        <v>152.94117647058823</v>
      </c>
    </row>
    <row r="24" spans="1:6" ht="25.5" x14ac:dyDescent="0.2">
      <c r="A24" s="36" t="s">
        <v>266</v>
      </c>
      <c r="B24" s="35" t="s">
        <v>267</v>
      </c>
      <c r="C24" s="110">
        <v>1700</v>
      </c>
      <c r="D24" s="110">
        <v>0</v>
      </c>
      <c r="E24" s="110">
        <v>2600</v>
      </c>
      <c r="F24" s="110">
        <f t="shared" si="0"/>
        <v>152.94117647058823</v>
      </c>
    </row>
    <row r="25" spans="1:6" ht="25.5" x14ac:dyDescent="0.2">
      <c r="A25" s="36" t="s">
        <v>268</v>
      </c>
      <c r="B25" s="35" t="s">
        <v>269</v>
      </c>
      <c r="C25" s="110">
        <v>0</v>
      </c>
      <c r="D25" s="110">
        <v>0</v>
      </c>
      <c r="E25" s="110">
        <v>0</v>
      </c>
      <c r="F25" s="110">
        <v>0</v>
      </c>
    </row>
    <row r="26" spans="1:6" x14ac:dyDescent="0.2">
      <c r="A26" s="112" t="s">
        <v>270</v>
      </c>
      <c r="B26" s="113" t="s">
        <v>271</v>
      </c>
      <c r="C26" s="110">
        <v>0</v>
      </c>
      <c r="D26" s="110">
        <v>0</v>
      </c>
      <c r="E26" s="110">
        <v>0</v>
      </c>
      <c r="F26" s="111" t="e">
        <f t="shared" si="0"/>
        <v>#DIV/0!</v>
      </c>
    </row>
    <row r="27" spans="1:6" x14ac:dyDescent="0.2">
      <c r="A27" s="36" t="s">
        <v>272</v>
      </c>
      <c r="B27" s="35" t="s">
        <v>273</v>
      </c>
      <c r="C27" s="110">
        <v>0</v>
      </c>
      <c r="D27" s="110">
        <v>0</v>
      </c>
      <c r="E27" s="110">
        <v>0</v>
      </c>
      <c r="F27" s="110" t="e">
        <f t="shared" si="0"/>
        <v>#DIV/0!</v>
      </c>
    </row>
    <row r="28" spans="1:6" ht="25.5" x14ac:dyDescent="0.2">
      <c r="A28" s="36" t="s">
        <v>274</v>
      </c>
      <c r="B28" s="35" t="s">
        <v>275</v>
      </c>
      <c r="C28" s="110">
        <v>0</v>
      </c>
      <c r="D28" s="110">
        <v>0</v>
      </c>
      <c r="E28" s="110">
        <v>0</v>
      </c>
      <c r="F28" s="110">
        <v>0</v>
      </c>
    </row>
    <row r="29" spans="1:6" x14ac:dyDescent="0.2">
      <c r="A29" s="112" t="s">
        <v>276</v>
      </c>
      <c r="B29" s="113" t="s">
        <v>186</v>
      </c>
      <c r="C29" s="110">
        <v>1350302.13</v>
      </c>
      <c r="D29" s="110">
        <v>30000</v>
      </c>
      <c r="E29" s="110">
        <v>1202040.2399999998</v>
      </c>
      <c r="F29" s="111">
        <f t="shared" si="0"/>
        <v>89.020095080498749</v>
      </c>
    </row>
    <row r="30" spans="1:6" x14ac:dyDescent="0.2">
      <c r="A30" s="36" t="s">
        <v>277</v>
      </c>
      <c r="B30" s="35" t="s">
        <v>188</v>
      </c>
      <c r="C30" s="110">
        <v>127454.93000000001</v>
      </c>
      <c r="D30" s="110">
        <v>30000</v>
      </c>
      <c r="E30" s="110">
        <v>166996.24</v>
      </c>
      <c r="F30" s="110">
        <f t="shared" si="0"/>
        <v>131.02375875142687</v>
      </c>
    </row>
    <row r="31" spans="1:6" x14ac:dyDescent="0.2">
      <c r="A31" s="36" t="s">
        <v>278</v>
      </c>
      <c r="B31" s="35" t="s">
        <v>190</v>
      </c>
      <c r="C31" s="110">
        <v>0</v>
      </c>
      <c r="D31" s="110">
        <v>0</v>
      </c>
      <c r="E31" s="110">
        <v>4900</v>
      </c>
      <c r="F31" s="110" t="e">
        <f t="shared" si="0"/>
        <v>#DIV/0!</v>
      </c>
    </row>
    <row r="32" spans="1:6" ht="25.5" x14ac:dyDescent="0.2">
      <c r="A32" s="36" t="s">
        <v>279</v>
      </c>
      <c r="B32" s="35" t="s">
        <v>280</v>
      </c>
      <c r="C32" s="110">
        <v>1222847.2</v>
      </c>
      <c r="D32" s="110">
        <v>0</v>
      </c>
      <c r="E32" s="110">
        <v>1030144</v>
      </c>
      <c r="F32" s="110">
        <f t="shared" si="0"/>
        <v>84.241432617255867</v>
      </c>
    </row>
    <row r="33" spans="1:6" ht="25.5" x14ac:dyDescent="0.2">
      <c r="A33" s="36" t="s">
        <v>281</v>
      </c>
      <c r="B33" s="35" t="s">
        <v>192</v>
      </c>
      <c r="C33" s="110">
        <v>0</v>
      </c>
      <c r="D33" s="110">
        <v>0</v>
      </c>
      <c r="E33" s="110">
        <v>0</v>
      </c>
      <c r="F33" s="110" t="e">
        <f t="shared" si="0"/>
        <v>#DIV/0!</v>
      </c>
    </row>
    <row r="34" spans="1:6" x14ac:dyDescent="0.2">
      <c r="A34" s="114" t="s">
        <v>38</v>
      </c>
      <c r="B34" s="115" t="s">
        <v>39</v>
      </c>
      <c r="C34" s="110">
        <v>548.7299999999999</v>
      </c>
      <c r="D34" s="110">
        <v>545</v>
      </c>
      <c r="E34" s="110">
        <v>248.58</v>
      </c>
      <c r="F34" s="111">
        <f t="shared" si="0"/>
        <v>45.300967689027402</v>
      </c>
    </row>
    <row r="35" spans="1:6" x14ac:dyDescent="0.2">
      <c r="A35" s="112" t="s">
        <v>40</v>
      </c>
      <c r="B35" s="113" t="s">
        <v>41</v>
      </c>
      <c r="C35" s="110">
        <v>548.7299999999999</v>
      </c>
      <c r="D35" s="110">
        <v>25</v>
      </c>
      <c r="E35" s="110">
        <v>248.58</v>
      </c>
      <c r="F35" s="111">
        <f t="shared" si="0"/>
        <v>45.300967689027402</v>
      </c>
    </row>
    <row r="36" spans="1:6" x14ac:dyDescent="0.2">
      <c r="A36" s="36" t="s">
        <v>282</v>
      </c>
      <c r="B36" s="35" t="s">
        <v>283</v>
      </c>
      <c r="C36" s="110">
        <v>298.19</v>
      </c>
      <c r="D36" s="110">
        <v>25</v>
      </c>
      <c r="E36" s="110">
        <v>248.58</v>
      </c>
      <c r="F36" s="110">
        <f t="shared" si="0"/>
        <v>83.362956504242263</v>
      </c>
    </row>
    <row r="37" spans="1:6" x14ac:dyDescent="0.2">
      <c r="A37" s="36" t="s">
        <v>284</v>
      </c>
      <c r="B37" s="35" t="s">
        <v>285</v>
      </c>
      <c r="C37" s="110">
        <v>0</v>
      </c>
      <c r="D37" s="110">
        <v>0</v>
      </c>
      <c r="E37" s="110">
        <v>0</v>
      </c>
      <c r="F37" s="110">
        <v>0</v>
      </c>
    </row>
    <row r="38" spans="1:6" ht="25.5" x14ac:dyDescent="0.2">
      <c r="A38" s="36" t="s">
        <v>286</v>
      </c>
      <c r="B38" s="35" t="s">
        <v>287</v>
      </c>
      <c r="C38" s="110">
        <v>250.54</v>
      </c>
      <c r="D38" s="110">
        <v>0</v>
      </c>
      <c r="E38" s="110">
        <v>0</v>
      </c>
      <c r="F38" s="110">
        <f t="shared" si="0"/>
        <v>0</v>
      </c>
    </row>
    <row r="39" spans="1:6" x14ac:dyDescent="0.2">
      <c r="A39" s="36" t="s">
        <v>288</v>
      </c>
      <c r="B39" s="35" t="s">
        <v>289</v>
      </c>
      <c r="C39" s="110">
        <v>0</v>
      </c>
      <c r="D39" s="110">
        <v>0</v>
      </c>
      <c r="E39" s="110">
        <v>0</v>
      </c>
      <c r="F39" s="110">
        <v>0</v>
      </c>
    </row>
    <row r="40" spans="1:6" ht="25.5" x14ac:dyDescent="0.2">
      <c r="A40" s="36" t="s">
        <v>42</v>
      </c>
      <c r="B40" s="35" t="s">
        <v>43</v>
      </c>
      <c r="C40" s="110">
        <v>0</v>
      </c>
      <c r="D40" s="110">
        <v>0</v>
      </c>
      <c r="E40" s="110">
        <v>0</v>
      </c>
      <c r="F40" s="110">
        <v>0</v>
      </c>
    </row>
    <row r="41" spans="1:6" x14ac:dyDescent="0.2">
      <c r="A41" s="36" t="s">
        <v>290</v>
      </c>
      <c r="B41" s="35" t="s">
        <v>291</v>
      </c>
      <c r="C41" s="110">
        <v>0</v>
      </c>
      <c r="D41" s="110">
        <v>0</v>
      </c>
      <c r="E41" s="110">
        <v>0</v>
      </c>
      <c r="F41" s="110">
        <v>0</v>
      </c>
    </row>
    <row r="42" spans="1:6" x14ac:dyDescent="0.2">
      <c r="A42" s="112" t="s">
        <v>292</v>
      </c>
      <c r="B42" s="113" t="s">
        <v>293</v>
      </c>
      <c r="C42" s="110">
        <v>0</v>
      </c>
      <c r="D42" s="110">
        <v>0</v>
      </c>
      <c r="E42" s="110">
        <v>0</v>
      </c>
      <c r="F42" s="111">
        <v>0</v>
      </c>
    </row>
    <row r="43" spans="1:6" x14ac:dyDescent="0.2">
      <c r="A43" s="36" t="s">
        <v>294</v>
      </c>
      <c r="B43" s="35" t="s">
        <v>295</v>
      </c>
      <c r="C43" s="110">
        <v>0</v>
      </c>
      <c r="D43" s="110">
        <v>0</v>
      </c>
      <c r="E43" s="110">
        <v>0</v>
      </c>
      <c r="F43" s="110">
        <v>0</v>
      </c>
    </row>
    <row r="44" spans="1:6" x14ac:dyDescent="0.2">
      <c r="A44" s="36" t="s">
        <v>296</v>
      </c>
      <c r="B44" s="35" t="s">
        <v>297</v>
      </c>
      <c r="C44" s="110">
        <v>0</v>
      </c>
      <c r="D44" s="110">
        <v>0</v>
      </c>
      <c r="E44" s="110">
        <v>0</v>
      </c>
      <c r="F44" s="110">
        <v>0</v>
      </c>
    </row>
    <row r="45" spans="1:6" ht="25.5" x14ac:dyDescent="0.2">
      <c r="A45" s="114" t="s">
        <v>44</v>
      </c>
      <c r="B45" s="115" t="s">
        <v>45</v>
      </c>
      <c r="C45" s="110">
        <v>425596.01</v>
      </c>
      <c r="D45" s="110">
        <v>910000</v>
      </c>
      <c r="E45" s="110">
        <v>502307.69999999995</v>
      </c>
      <c r="F45" s="111">
        <f t="shared" ref="F45:F70" si="1">+E45/C45*100</f>
        <v>118.02453223186934</v>
      </c>
    </row>
    <row r="46" spans="1:6" x14ac:dyDescent="0.2">
      <c r="A46" s="112" t="s">
        <v>298</v>
      </c>
      <c r="B46" s="113" t="s">
        <v>299</v>
      </c>
      <c r="C46" s="110">
        <v>0</v>
      </c>
      <c r="D46" s="110">
        <v>0</v>
      </c>
      <c r="E46" s="110">
        <v>0</v>
      </c>
      <c r="F46" s="111">
        <v>0</v>
      </c>
    </row>
    <row r="47" spans="1:6" x14ac:dyDescent="0.2">
      <c r="A47" s="36" t="s">
        <v>300</v>
      </c>
      <c r="B47" s="35" t="s">
        <v>301</v>
      </c>
      <c r="C47" s="110">
        <v>0</v>
      </c>
      <c r="D47" s="110">
        <v>0</v>
      </c>
      <c r="E47" s="110">
        <v>0</v>
      </c>
      <c r="F47" s="110">
        <v>0</v>
      </c>
    </row>
    <row r="48" spans="1:6" x14ac:dyDescent="0.2">
      <c r="A48" s="112" t="s">
        <v>46</v>
      </c>
      <c r="B48" s="113" t="s">
        <v>47</v>
      </c>
      <c r="C48" s="110">
        <v>425596.01</v>
      </c>
      <c r="D48" s="110">
        <v>60000</v>
      </c>
      <c r="E48" s="110">
        <v>502307.69999999995</v>
      </c>
      <c r="F48" s="111">
        <f t="shared" si="1"/>
        <v>118.02453223186934</v>
      </c>
    </row>
    <row r="49" spans="1:6" x14ac:dyDescent="0.2">
      <c r="A49" s="107" t="s">
        <v>48</v>
      </c>
      <c r="B49" s="106" t="s">
        <v>49</v>
      </c>
      <c r="C49" s="110">
        <v>425596.01</v>
      </c>
      <c r="D49" s="110">
        <v>60000</v>
      </c>
      <c r="E49" s="110">
        <v>502307.69999999995</v>
      </c>
      <c r="F49" s="110">
        <f t="shared" si="1"/>
        <v>118.02453223186934</v>
      </c>
    </row>
    <row r="50" spans="1:6" ht="25.5" x14ac:dyDescent="0.2">
      <c r="A50" s="107" t="s">
        <v>529</v>
      </c>
      <c r="B50" s="35" t="s">
        <v>530</v>
      </c>
      <c r="C50" s="110">
        <v>0</v>
      </c>
      <c r="D50" s="110">
        <v>0</v>
      </c>
      <c r="E50" s="110">
        <v>0</v>
      </c>
      <c r="F50" s="110" t="e">
        <f t="shared" si="1"/>
        <v>#DIV/0!</v>
      </c>
    </row>
    <row r="51" spans="1:6" ht="25.5" x14ac:dyDescent="0.2">
      <c r="A51" s="114" t="s">
        <v>302</v>
      </c>
      <c r="B51" s="115" t="s">
        <v>303</v>
      </c>
      <c r="C51" s="110">
        <v>158773.99</v>
      </c>
      <c r="D51" s="110">
        <v>285515</v>
      </c>
      <c r="E51" s="110">
        <v>87436.22</v>
      </c>
      <c r="F51" s="111">
        <f t="shared" si="1"/>
        <v>55.069611842594625</v>
      </c>
    </row>
    <row r="52" spans="1:6" x14ac:dyDescent="0.2">
      <c r="A52" s="112" t="s">
        <v>304</v>
      </c>
      <c r="B52" s="113" t="s">
        <v>305</v>
      </c>
      <c r="C52" s="110">
        <v>157956.10999999999</v>
      </c>
      <c r="D52" s="110">
        <v>1300</v>
      </c>
      <c r="E52" s="110">
        <v>69256.22</v>
      </c>
      <c r="F52" s="111">
        <f t="shared" si="1"/>
        <v>43.845230171849643</v>
      </c>
    </row>
    <row r="53" spans="1:6" x14ac:dyDescent="0.2">
      <c r="A53" s="36" t="s">
        <v>306</v>
      </c>
      <c r="B53" s="35" t="s">
        <v>307</v>
      </c>
      <c r="C53" s="110">
        <v>0</v>
      </c>
      <c r="D53" s="110">
        <v>0</v>
      </c>
      <c r="E53" s="110">
        <v>0</v>
      </c>
      <c r="F53" s="110" t="e">
        <f t="shared" si="1"/>
        <v>#DIV/0!</v>
      </c>
    </row>
    <row r="54" spans="1:6" x14ac:dyDescent="0.2">
      <c r="A54" s="36" t="s">
        <v>308</v>
      </c>
      <c r="B54" s="35" t="s">
        <v>309</v>
      </c>
      <c r="C54" s="110">
        <v>157956.10999999999</v>
      </c>
      <c r="D54" s="110">
        <v>1300</v>
      </c>
      <c r="E54" s="110">
        <v>69256.22</v>
      </c>
      <c r="F54" s="110">
        <f t="shared" si="1"/>
        <v>43.845230171849643</v>
      </c>
    </row>
    <row r="55" spans="1:6" x14ac:dyDescent="0.2">
      <c r="A55" s="112" t="s">
        <v>310</v>
      </c>
      <c r="B55" s="113" t="s">
        <v>311</v>
      </c>
      <c r="C55" s="110">
        <v>817.88</v>
      </c>
      <c r="D55" s="110">
        <v>0</v>
      </c>
      <c r="E55" s="110">
        <v>24219.78</v>
      </c>
      <c r="F55" s="111">
        <f t="shared" si="1"/>
        <v>2961.287719469849</v>
      </c>
    </row>
    <row r="56" spans="1:6" x14ac:dyDescent="0.2">
      <c r="A56" s="36" t="s">
        <v>312</v>
      </c>
      <c r="B56" s="35" t="s">
        <v>202</v>
      </c>
      <c r="C56" s="110">
        <v>532.88</v>
      </c>
      <c r="D56" s="110">
        <v>0</v>
      </c>
      <c r="E56" s="110">
        <v>23759.78</v>
      </c>
      <c r="F56" s="110">
        <f t="shared" si="1"/>
        <v>4458.7486863834256</v>
      </c>
    </row>
    <row r="57" spans="1:6" x14ac:dyDescent="0.2">
      <c r="A57" s="36" t="s">
        <v>313</v>
      </c>
      <c r="B57" s="35" t="s">
        <v>208</v>
      </c>
      <c r="C57" s="110">
        <v>285</v>
      </c>
      <c r="D57" s="110">
        <v>0</v>
      </c>
      <c r="E57" s="110">
        <v>460</v>
      </c>
      <c r="F57" s="110">
        <v>0</v>
      </c>
    </row>
    <row r="58" spans="1:6" x14ac:dyDescent="0.2">
      <c r="A58" s="114">
        <v>67</v>
      </c>
      <c r="B58" s="115" t="s">
        <v>512</v>
      </c>
      <c r="C58" s="110">
        <v>4747419.32</v>
      </c>
      <c r="D58" s="110">
        <v>10537344</v>
      </c>
      <c r="E58" s="110">
        <v>5635622.8999999994</v>
      </c>
      <c r="F58" s="111">
        <f t="shared" si="1"/>
        <v>118.70918745808194</v>
      </c>
    </row>
    <row r="59" spans="1:6" x14ac:dyDescent="0.2">
      <c r="A59" s="112">
        <v>671</v>
      </c>
      <c r="B59" s="113" t="s">
        <v>512</v>
      </c>
      <c r="C59" s="110">
        <v>4747419.32</v>
      </c>
      <c r="D59" s="110">
        <v>1766592</v>
      </c>
      <c r="E59" s="110">
        <v>5635622.8999999994</v>
      </c>
      <c r="F59" s="111">
        <f t="shared" si="1"/>
        <v>118.70918745808194</v>
      </c>
    </row>
    <row r="60" spans="1:6" x14ac:dyDescent="0.2">
      <c r="A60" s="107">
        <v>6711</v>
      </c>
      <c r="B60" s="106" t="s">
        <v>513</v>
      </c>
      <c r="C60" s="110">
        <v>4747419.32</v>
      </c>
      <c r="D60" s="110">
        <v>1766592</v>
      </c>
      <c r="E60" s="110">
        <v>5635622.8999999994</v>
      </c>
      <c r="F60" s="110">
        <f t="shared" si="1"/>
        <v>118.70918745808194</v>
      </c>
    </row>
    <row r="61" spans="1:6" x14ac:dyDescent="0.2">
      <c r="A61" s="107">
        <v>6712</v>
      </c>
      <c r="B61" s="106" t="s">
        <v>513</v>
      </c>
      <c r="C61" s="110">
        <v>0</v>
      </c>
      <c r="D61" s="110">
        <v>0</v>
      </c>
      <c r="E61" s="110">
        <v>0</v>
      </c>
      <c r="F61" s="110">
        <v>0</v>
      </c>
    </row>
    <row r="62" spans="1:6" x14ac:dyDescent="0.2">
      <c r="A62" s="107">
        <v>6714</v>
      </c>
      <c r="B62" s="106" t="s">
        <v>514</v>
      </c>
      <c r="C62" s="110">
        <v>0</v>
      </c>
      <c r="D62" s="110">
        <v>0</v>
      </c>
      <c r="E62" s="110">
        <v>0</v>
      </c>
      <c r="F62" s="110">
        <v>0</v>
      </c>
    </row>
    <row r="63" spans="1:6" x14ac:dyDescent="0.2">
      <c r="A63" s="112">
        <v>673</v>
      </c>
      <c r="B63" s="113" t="s">
        <v>522</v>
      </c>
      <c r="C63" s="110">
        <v>0</v>
      </c>
      <c r="D63" s="110">
        <v>0</v>
      </c>
      <c r="E63" s="110">
        <v>0</v>
      </c>
      <c r="F63" s="111">
        <v>0</v>
      </c>
    </row>
    <row r="64" spans="1:6" x14ac:dyDescent="0.2">
      <c r="A64" s="107">
        <v>6731</v>
      </c>
      <c r="B64" s="106" t="s">
        <v>522</v>
      </c>
      <c r="C64" s="110">
        <v>0</v>
      </c>
      <c r="D64" s="110">
        <v>0</v>
      </c>
      <c r="E64" s="110">
        <v>0</v>
      </c>
      <c r="F64" s="110">
        <v>0</v>
      </c>
    </row>
    <row r="65" spans="1:6" x14ac:dyDescent="0.2">
      <c r="A65" s="114" t="s">
        <v>314</v>
      </c>
      <c r="B65" s="115" t="s">
        <v>315</v>
      </c>
      <c r="C65" s="110">
        <v>962.55</v>
      </c>
      <c r="D65" s="110">
        <v>5000</v>
      </c>
      <c r="E65" s="110">
        <v>817.85</v>
      </c>
      <c r="F65" s="111">
        <f t="shared" si="1"/>
        <v>84.967014700535046</v>
      </c>
    </row>
    <row r="66" spans="1:6" x14ac:dyDescent="0.2">
      <c r="A66" s="112" t="s">
        <v>316</v>
      </c>
      <c r="B66" s="113" t="s">
        <v>317</v>
      </c>
      <c r="C66" s="110">
        <v>0</v>
      </c>
      <c r="D66" s="110">
        <v>0</v>
      </c>
      <c r="E66" s="110">
        <v>0</v>
      </c>
      <c r="F66" s="111">
        <v>0</v>
      </c>
    </row>
    <row r="67" spans="1:6" x14ac:dyDescent="0.2">
      <c r="A67" s="36" t="s">
        <v>318</v>
      </c>
      <c r="B67" s="35" t="s">
        <v>319</v>
      </c>
      <c r="C67" s="110">
        <v>0</v>
      </c>
      <c r="D67" s="110">
        <v>0</v>
      </c>
      <c r="E67" s="110">
        <v>0</v>
      </c>
      <c r="F67" s="110">
        <v>0</v>
      </c>
    </row>
    <row r="68" spans="1:6" x14ac:dyDescent="0.2">
      <c r="A68" s="112" t="s">
        <v>320</v>
      </c>
      <c r="B68" s="113" t="s">
        <v>321</v>
      </c>
      <c r="C68" s="110">
        <v>962.55</v>
      </c>
      <c r="D68" s="110">
        <v>0</v>
      </c>
      <c r="E68" s="110">
        <v>817.85</v>
      </c>
      <c r="F68" s="111">
        <f t="shared" si="1"/>
        <v>84.967014700535046</v>
      </c>
    </row>
    <row r="69" spans="1:6" x14ac:dyDescent="0.2">
      <c r="A69" s="36" t="s">
        <v>322</v>
      </c>
      <c r="B69" s="35" t="s">
        <v>321</v>
      </c>
      <c r="C69" s="110">
        <v>2.5499999999999998</v>
      </c>
      <c r="D69" s="110">
        <v>0</v>
      </c>
      <c r="E69" s="110">
        <v>817.85</v>
      </c>
      <c r="F69" s="110">
        <f t="shared" si="1"/>
        <v>32072.549019607846</v>
      </c>
    </row>
    <row r="70" spans="1:6" x14ac:dyDescent="0.2">
      <c r="A70" s="124" t="s">
        <v>323</v>
      </c>
      <c r="B70" s="125" t="s">
        <v>324</v>
      </c>
      <c r="C70" s="126">
        <v>0</v>
      </c>
      <c r="D70" s="126">
        <v>0</v>
      </c>
      <c r="E70" s="126">
        <v>101775</v>
      </c>
      <c r="F70" s="127" t="e">
        <f t="shared" si="1"/>
        <v>#DIV/0!</v>
      </c>
    </row>
    <row r="71" spans="1:6" x14ac:dyDescent="0.2">
      <c r="A71" s="114" t="s">
        <v>325</v>
      </c>
      <c r="B71" s="115" t="s">
        <v>326</v>
      </c>
      <c r="C71" s="110">
        <v>0</v>
      </c>
      <c r="D71" s="110">
        <v>0</v>
      </c>
      <c r="E71" s="110">
        <v>0</v>
      </c>
      <c r="F71" s="111">
        <v>0</v>
      </c>
    </row>
    <row r="72" spans="1:6" x14ac:dyDescent="0.2">
      <c r="A72" s="112" t="s">
        <v>327</v>
      </c>
      <c r="B72" s="113" t="s">
        <v>328</v>
      </c>
      <c r="C72" s="110">
        <v>0</v>
      </c>
      <c r="D72" s="110">
        <v>0</v>
      </c>
      <c r="E72" s="110">
        <v>0</v>
      </c>
      <c r="F72" s="111">
        <v>0</v>
      </c>
    </row>
    <row r="73" spans="1:6" x14ac:dyDescent="0.2">
      <c r="A73" s="36" t="s">
        <v>329</v>
      </c>
      <c r="B73" s="35" t="s">
        <v>330</v>
      </c>
      <c r="C73" s="110">
        <v>0</v>
      </c>
      <c r="D73" s="110">
        <v>0</v>
      </c>
      <c r="E73" s="110">
        <v>0</v>
      </c>
      <c r="F73" s="110">
        <v>0</v>
      </c>
    </row>
    <row r="74" spans="1:6" x14ac:dyDescent="0.2">
      <c r="A74" s="112" t="s">
        <v>331</v>
      </c>
      <c r="B74" s="113" t="s">
        <v>332</v>
      </c>
      <c r="C74" s="110">
        <v>0</v>
      </c>
      <c r="D74" s="110">
        <v>0</v>
      </c>
      <c r="E74" s="110">
        <v>0</v>
      </c>
      <c r="F74" s="111">
        <v>0</v>
      </c>
    </row>
    <row r="75" spans="1:6" x14ac:dyDescent="0.2">
      <c r="A75" s="36" t="s">
        <v>333</v>
      </c>
      <c r="B75" s="35" t="s">
        <v>334</v>
      </c>
      <c r="C75" s="110">
        <v>0</v>
      </c>
      <c r="D75" s="110">
        <v>0</v>
      </c>
      <c r="E75" s="110">
        <v>0</v>
      </c>
      <c r="F75" s="110">
        <v>0</v>
      </c>
    </row>
    <row r="76" spans="1:6" x14ac:dyDescent="0.2">
      <c r="A76" s="114" t="s">
        <v>335</v>
      </c>
      <c r="B76" s="115" t="s">
        <v>336</v>
      </c>
      <c r="C76" s="110">
        <v>0</v>
      </c>
      <c r="D76" s="110">
        <v>0</v>
      </c>
      <c r="E76" s="110">
        <v>101775</v>
      </c>
      <c r="F76" s="111" t="e">
        <f t="shared" ref="F76:F82" si="2">+E76/C76*100</f>
        <v>#DIV/0!</v>
      </c>
    </row>
    <row r="77" spans="1:6" x14ac:dyDescent="0.2">
      <c r="A77" s="112" t="s">
        <v>337</v>
      </c>
      <c r="B77" s="113" t="s">
        <v>338</v>
      </c>
      <c r="C77" s="110">
        <v>0</v>
      </c>
      <c r="D77" s="110">
        <v>0</v>
      </c>
      <c r="E77" s="110">
        <v>100575</v>
      </c>
      <c r="F77" s="111" t="e">
        <f t="shared" si="2"/>
        <v>#DIV/0!</v>
      </c>
    </row>
    <row r="78" spans="1:6" x14ac:dyDescent="0.2">
      <c r="A78" s="36" t="s">
        <v>339</v>
      </c>
      <c r="B78" s="35" t="s">
        <v>340</v>
      </c>
      <c r="C78" s="110">
        <v>0</v>
      </c>
      <c r="D78" s="110">
        <v>0</v>
      </c>
      <c r="E78" s="110">
        <v>100575</v>
      </c>
      <c r="F78" s="110" t="e">
        <f t="shared" si="2"/>
        <v>#DIV/0!</v>
      </c>
    </row>
    <row r="79" spans="1:6" x14ac:dyDescent="0.2">
      <c r="A79" s="36" t="s">
        <v>341</v>
      </c>
      <c r="B79" s="35" t="s">
        <v>228</v>
      </c>
      <c r="C79" s="110">
        <v>0</v>
      </c>
      <c r="D79" s="110">
        <v>0</v>
      </c>
      <c r="E79" s="110">
        <v>0</v>
      </c>
      <c r="F79" s="110">
        <v>0</v>
      </c>
    </row>
    <row r="80" spans="1:6" x14ac:dyDescent="0.2">
      <c r="A80" s="112" t="s">
        <v>342</v>
      </c>
      <c r="B80" s="113" t="s">
        <v>343</v>
      </c>
      <c r="C80" s="110">
        <v>0</v>
      </c>
      <c r="D80" s="110">
        <v>0</v>
      </c>
      <c r="E80" s="110">
        <v>0</v>
      </c>
      <c r="F80" s="111" t="e">
        <f t="shared" si="2"/>
        <v>#DIV/0!</v>
      </c>
    </row>
    <row r="81" spans="1:6" x14ac:dyDescent="0.2">
      <c r="A81" s="36" t="s">
        <v>344</v>
      </c>
      <c r="B81" s="35" t="s">
        <v>232</v>
      </c>
      <c r="C81" s="110">
        <v>0</v>
      </c>
      <c r="D81" s="110">
        <v>0</v>
      </c>
      <c r="E81" s="110">
        <v>0</v>
      </c>
      <c r="F81" s="110">
        <v>0</v>
      </c>
    </row>
    <row r="82" spans="1:6" x14ac:dyDescent="0.2">
      <c r="A82" s="36">
        <v>7225</v>
      </c>
      <c r="B82" s="35" t="s">
        <v>531</v>
      </c>
      <c r="C82" s="110">
        <v>0</v>
      </c>
      <c r="D82" s="110">
        <v>0</v>
      </c>
      <c r="E82" s="110">
        <v>0</v>
      </c>
      <c r="F82" s="110" t="e">
        <f t="shared" si="2"/>
        <v>#DIV/0!</v>
      </c>
    </row>
    <row r="83" spans="1:6" x14ac:dyDescent="0.2">
      <c r="A83" s="36" t="s">
        <v>346</v>
      </c>
      <c r="B83" s="35" t="s">
        <v>347</v>
      </c>
      <c r="C83" s="110">
        <v>0</v>
      </c>
      <c r="D83" s="110">
        <v>0</v>
      </c>
      <c r="E83" s="110">
        <v>0</v>
      </c>
      <c r="F83" s="110">
        <v>0</v>
      </c>
    </row>
    <row r="84" spans="1:6" x14ac:dyDescent="0.2">
      <c r="A84" s="112" t="s">
        <v>348</v>
      </c>
      <c r="B84" s="113" t="s">
        <v>349</v>
      </c>
      <c r="C84" s="110">
        <v>0</v>
      </c>
      <c r="D84" s="110">
        <v>0</v>
      </c>
      <c r="E84" s="110">
        <v>1200</v>
      </c>
      <c r="F84" s="111">
        <v>0</v>
      </c>
    </row>
    <row r="85" spans="1:6" x14ac:dyDescent="0.2">
      <c r="A85" s="36" t="s">
        <v>350</v>
      </c>
      <c r="B85" s="35" t="s">
        <v>351</v>
      </c>
      <c r="C85" s="110">
        <v>0</v>
      </c>
      <c r="D85" s="110">
        <v>0</v>
      </c>
      <c r="E85" s="110">
        <v>1200</v>
      </c>
      <c r="F85" s="110">
        <v>0</v>
      </c>
    </row>
    <row r="86" spans="1:6" x14ac:dyDescent="0.2">
      <c r="A86" s="36" t="s">
        <v>352</v>
      </c>
      <c r="B86" s="35" t="s">
        <v>353</v>
      </c>
      <c r="C86" s="110">
        <v>0</v>
      </c>
      <c r="D86" s="110">
        <v>0</v>
      </c>
      <c r="E86" s="110">
        <v>0</v>
      </c>
      <c r="F86" s="110">
        <v>0</v>
      </c>
    </row>
    <row r="87" spans="1:6" x14ac:dyDescent="0.2">
      <c r="A87" s="112" t="s">
        <v>354</v>
      </c>
      <c r="B87" s="113" t="s">
        <v>355</v>
      </c>
      <c r="C87" s="110">
        <v>0</v>
      </c>
      <c r="D87" s="110">
        <v>0</v>
      </c>
      <c r="E87" s="110">
        <v>0</v>
      </c>
      <c r="F87" s="111">
        <v>0</v>
      </c>
    </row>
    <row r="88" spans="1:6" x14ac:dyDescent="0.2">
      <c r="A88" s="36" t="s">
        <v>356</v>
      </c>
      <c r="B88" s="35" t="s">
        <v>357</v>
      </c>
      <c r="C88" s="110">
        <v>0</v>
      </c>
      <c r="D88" s="110">
        <v>0</v>
      </c>
      <c r="E88" s="110">
        <v>0</v>
      </c>
      <c r="F88" s="110">
        <v>0</v>
      </c>
    </row>
  </sheetData>
  <mergeCells count="5">
    <mergeCell ref="A8:B8"/>
    <mergeCell ref="A7:B7"/>
    <mergeCell ref="A5:F5"/>
    <mergeCell ref="A3:F3"/>
    <mergeCell ref="A1:F1"/>
  </mergeCells>
  <pageMargins left="0.70866141732283472" right="0.70866141732283472" top="0.55118110236220474" bottom="0.55118110236220474" header="0.31496062992125984" footer="0.31496062992125984"/>
  <pageSetup paperSize="9" scale="7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173"/>
  <sheetViews>
    <sheetView zoomScale="95" zoomScaleNormal="13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M23" sqref="M23"/>
    </sheetView>
  </sheetViews>
  <sheetFormatPr defaultRowHeight="12.75" x14ac:dyDescent="0.2"/>
  <cols>
    <col min="1" max="1" width="16.7109375" style="27" customWidth="1"/>
    <col min="2" max="2" width="48.140625" style="30" customWidth="1"/>
    <col min="3" max="3" width="16.42578125" style="31" bestFit="1" customWidth="1"/>
    <col min="4" max="4" width="17.5703125" style="32" bestFit="1" customWidth="1"/>
    <col min="5" max="5" width="16.42578125" style="31" bestFit="1" customWidth="1"/>
    <col min="6" max="6" width="15.5703125" style="31" bestFit="1" customWidth="1"/>
    <col min="7" max="238" width="9.140625" style="27"/>
    <col min="239" max="239" width="19" style="27" customWidth="1"/>
    <col min="240" max="240" width="57.5703125" style="27" customWidth="1"/>
    <col min="241" max="241" width="20.140625" style="27" customWidth="1"/>
    <col min="242" max="243" width="17.5703125" style="27" bestFit="1" customWidth="1"/>
    <col min="244" max="244" width="16.42578125" style="27" bestFit="1" customWidth="1"/>
    <col min="245" max="245" width="15.5703125" style="27" bestFit="1" customWidth="1"/>
    <col min="246" max="246" width="11.85546875" style="27" bestFit="1" customWidth="1"/>
    <col min="247" max="247" width="15.42578125" style="27" bestFit="1" customWidth="1"/>
    <col min="248" max="248" width="9.42578125" style="27" bestFit="1" customWidth="1"/>
    <col min="249" max="249" width="15.42578125" style="27" bestFit="1" customWidth="1"/>
    <col min="250" max="250" width="9.42578125" style="27" bestFit="1" customWidth="1"/>
    <col min="251" max="494" width="9.140625" style="27"/>
    <col min="495" max="495" width="19" style="27" customWidth="1"/>
    <col min="496" max="496" width="57.5703125" style="27" customWidth="1"/>
    <col min="497" max="497" width="20.140625" style="27" customWidth="1"/>
    <col min="498" max="499" width="17.5703125" style="27" bestFit="1" customWidth="1"/>
    <col min="500" max="500" width="16.42578125" style="27" bestFit="1" customWidth="1"/>
    <col min="501" max="501" width="15.5703125" style="27" bestFit="1" customWidth="1"/>
    <col min="502" max="502" width="11.85546875" style="27" bestFit="1" customWidth="1"/>
    <col min="503" max="503" width="15.42578125" style="27" bestFit="1" customWidth="1"/>
    <col min="504" max="504" width="9.42578125" style="27" bestFit="1" customWidth="1"/>
    <col min="505" max="505" width="15.42578125" style="27" bestFit="1" customWidth="1"/>
    <col min="506" max="506" width="9.42578125" style="27" bestFit="1" customWidth="1"/>
    <col min="507" max="750" width="9.140625" style="27"/>
    <col min="751" max="751" width="19" style="27" customWidth="1"/>
    <col min="752" max="752" width="57.5703125" style="27" customWidth="1"/>
    <col min="753" max="753" width="20.140625" style="27" customWidth="1"/>
    <col min="754" max="755" width="17.5703125" style="27" bestFit="1" customWidth="1"/>
    <col min="756" max="756" width="16.42578125" style="27" bestFit="1" customWidth="1"/>
    <col min="757" max="757" width="15.5703125" style="27" bestFit="1" customWidth="1"/>
    <col min="758" max="758" width="11.85546875" style="27" bestFit="1" customWidth="1"/>
    <col min="759" max="759" width="15.42578125" style="27" bestFit="1" customWidth="1"/>
    <col min="760" max="760" width="9.42578125" style="27" bestFit="1" customWidth="1"/>
    <col min="761" max="761" width="15.42578125" style="27" bestFit="1" customWidth="1"/>
    <col min="762" max="762" width="9.42578125" style="27" bestFit="1" customWidth="1"/>
    <col min="763" max="1006" width="9.140625" style="27"/>
    <col min="1007" max="1007" width="19" style="27" customWidth="1"/>
    <col min="1008" max="1008" width="57.5703125" style="27" customWidth="1"/>
    <col min="1009" max="1009" width="20.140625" style="27" customWidth="1"/>
    <col min="1010" max="1011" width="17.5703125" style="27" bestFit="1" customWidth="1"/>
    <col min="1012" max="1012" width="16.42578125" style="27" bestFit="1" customWidth="1"/>
    <col min="1013" max="1013" width="15.5703125" style="27" bestFit="1" customWidth="1"/>
    <col min="1014" max="1014" width="11.85546875" style="27" bestFit="1" customWidth="1"/>
    <col min="1015" max="1015" width="15.42578125" style="27" bestFit="1" customWidth="1"/>
    <col min="1016" max="1016" width="9.42578125" style="27" bestFit="1" customWidth="1"/>
    <col min="1017" max="1017" width="15.42578125" style="27" bestFit="1" customWidth="1"/>
    <col min="1018" max="1018" width="9.42578125" style="27" bestFit="1" customWidth="1"/>
    <col min="1019" max="1262" width="9.140625" style="27"/>
    <col min="1263" max="1263" width="19" style="27" customWidth="1"/>
    <col min="1264" max="1264" width="57.5703125" style="27" customWidth="1"/>
    <col min="1265" max="1265" width="20.140625" style="27" customWidth="1"/>
    <col min="1266" max="1267" width="17.5703125" style="27" bestFit="1" customWidth="1"/>
    <col min="1268" max="1268" width="16.42578125" style="27" bestFit="1" customWidth="1"/>
    <col min="1269" max="1269" width="15.5703125" style="27" bestFit="1" customWidth="1"/>
    <col min="1270" max="1270" width="11.85546875" style="27" bestFit="1" customWidth="1"/>
    <col min="1271" max="1271" width="15.42578125" style="27" bestFit="1" customWidth="1"/>
    <col min="1272" max="1272" width="9.42578125" style="27" bestFit="1" customWidth="1"/>
    <col min="1273" max="1273" width="15.42578125" style="27" bestFit="1" customWidth="1"/>
    <col min="1274" max="1274" width="9.42578125" style="27" bestFit="1" customWidth="1"/>
    <col min="1275" max="1518" width="9.140625" style="27"/>
    <col min="1519" max="1519" width="19" style="27" customWidth="1"/>
    <col min="1520" max="1520" width="57.5703125" style="27" customWidth="1"/>
    <col min="1521" max="1521" width="20.140625" style="27" customWidth="1"/>
    <col min="1522" max="1523" width="17.5703125" style="27" bestFit="1" customWidth="1"/>
    <col min="1524" max="1524" width="16.42578125" style="27" bestFit="1" customWidth="1"/>
    <col min="1525" max="1525" width="15.5703125" style="27" bestFit="1" customWidth="1"/>
    <col min="1526" max="1526" width="11.85546875" style="27" bestFit="1" customWidth="1"/>
    <col min="1527" max="1527" width="15.42578125" style="27" bestFit="1" customWidth="1"/>
    <col min="1528" max="1528" width="9.42578125" style="27" bestFit="1" customWidth="1"/>
    <col min="1529" max="1529" width="15.42578125" style="27" bestFit="1" customWidth="1"/>
    <col min="1530" max="1530" width="9.42578125" style="27" bestFit="1" customWidth="1"/>
    <col min="1531" max="1774" width="9.140625" style="27"/>
    <col min="1775" max="1775" width="19" style="27" customWidth="1"/>
    <col min="1776" max="1776" width="57.5703125" style="27" customWidth="1"/>
    <col min="1777" max="1777" width="20.140625" style="27" customWidth="1"/>
    <col min="1778" max="1779" width="17.5703125" style="27" bestFit="1" customWidth="1"/>
    <col min="1780" max="1780" width="16.42578125" style="27" bestFit="1" customWidth="1"/>
    <col min="1781" max="1781" width="15.5703125" style="27" bestFit="1" customWidth="1"/>
    <col min="1782" max="1782" width="11.85546875" style="27" bestFit="1" customWidth="1"/>
    <col min="1783" max="1783" width="15.42578125" style="27" bestFit="1" customWidth="1"/>
    <col min="1784" max="1784" width="9.42578125" style="27" bestFit="1" customWidth="1"/>
    <col min="1785" max="1785" width="15.42578125" style="27" bestFit="1" customWidth="1"/>
    <col min="1786" max="1786" width="9.42578125" style="27" bestFit="1" customWidth="1"/>
    <col min="1787" max="2030" width="9.140625" style="27"/>
    <col min="2031" max="2031" width="19" style="27" customWidth="1"/>
    <col min="2032" max="2032" width="57.5703125" style="27" customWidth="1"/>
    <col min="2033" max="2033" width="20.140625" style="27" customWidth="1"/>
    <col min="2034" max="2035" width="17.5703125" style="27" bestFit="1" customWidth="1"/>
    <col min="2036" max="2036" width="16.42578125" style="27" bestFit="1" customWidth="1"/>
    <col min="2037" max="2037" width="15.5703125" style="27" bestFit="1" customWidth="1"/>
    <col min="2038" max="2038" width="11.85546875" style="27" bestFit="1" customWidth="1"/>
    <col min="2039" max="2039" width="15.42578125" style="27" bestFit="1" customWidth="1"/>
    <col min="2040" max="2040" width="9.42578125" style="27" bestFit="1" customWidth="1"/>
    <col min="2041" max="2041" width="15.42578125" style="27" bestFit="1" customWidth="1"/>
    <col min="2042" max="2042" width="9.42578125" style="27" bestFit="1" customWidth="1"/>
    <col min="2043" max="2286" width="9.140625" style="27"/>
    <col min="2287" max="2287" width="19" style="27" customWidth="1"/>
    <col min="2288" max="2288" width="57.5703125" style="27" customWidth="1"/>
    <col min="2289" max="2289" width="20.140625" style="27" customWidth="1"/>
    <col min="2290" max="2291" width="17.5703125" style="27" bestFit="1" customWidth="1"/>
    <col min="2292" max="2292" width="16.42578125" style="27" bestFit="1" customWidth="1"/>
    <col min="2293" max="2293" width="15.5703125" style="27" bestFit="1" customWidth="1"/>
    <col min="2294" max="2294" width="11.85546875" style="27" bestFit="1" customWidth="1"/>
    <col min="2295" max="2295" width="15.42578125" style="27" bestFit="1" customWidth="1"/>
    <col min="2296" max="2296" width="9.42578125" style="27" bestFit="1" customWidth="1"/>
    <col min="2297" max="2297" width="15.42578125" style="27" bestFit="1" customWidth="1"/>
    <col min="2298" max="2298" width="9.42578125" style="27" bestFit="1" customWidth="1"/>
    <col min="2299" max="2542" width="9.140625" style="27"/>
    <col min="2543" max="2543" width="19" style="27" customWidth="1"/>
    <col min="2544" max="2544" width="57.5703125" style="27" customWidth="1"/>
    <col min="2545" max="2545" width="20.140625" style="27" customWidth="1"/>
    <col min="2546" max="2547" width="17.5703125" style="27" bestFit="1" customWidth="1"/>
    <col min="2548" max="2548" width="16.42578125" style="27" bestFit="1" customWidth="1"/>
    <col min="2549" max="2549" width="15.5703125" style="27" bestFit="1" customWidth="1"/>
    <col min="2550" max="2550" width="11.85546875" style="27" bestFit="1" customWidth="1"/>
    <col min="2551" max="2551" width="15.42578125" style="27" bestFit="1" customWidth="1"/>
    <col min="2552" max="2552" width="9.42578125" style="27" bestFit="1" customWidth="1"/>
    <col min="2553" max="2553" width="15.42578125" style="27" bestFit="1" customWidth="1"/>
    <col min="2554" max="2554" width="9.42578125" style="27" bestFit="1" customWidth="1"/>
    <col min="2555" max="2798" width="9.140625" style="27"/>
    <col min="2799" max="2799" width="19" style="27" customWidth="1"/>
    <col min="2800" max="2800" width="57.5703125" style="27" customWidth="1"/>
    <col min="2801" max="2801" width="20.140625" style="27" customWidth="1"/>
    <col min="2802" max="2803" width="17.5703125" style="27" bestFit="1" customWidth="1"/>
    <col min="2804" max="2804" width="16.42578125" style="27" bestFit="1" customWidth="1"/>
    <col min="2805" max="2805" width="15.5703125" style="27" bestFit="1" customWidth="1"/>
    <col min="2806" max="2806" width="11.85546875" style="27" bestFit="1" customWidth="1"/>
    <col min="2807" max="2807" width="15.42578125" style="27" bestFit="1" customWidth="1"/>
    <col min="2808" max="2808" width="9.42578125" style="27" bestFit="1" customWidth="1"/>
    <col min="2809" max="2809" width="15.42578125" style="27" bestFit="1" customWidth="1"/>
    <col min="2810" max="2810" width="9.42578125" style="27" bestFit="1" customWidth="1"/>
    <col min="2811" max="3054" width="9.140625" style="27"/>
    <col min="3055" max="3055" width="19" style="27" customWidth="1"/>
    <col min="3056" max="3056" width="57.5703125" style="27" customWidth="1"/>
    <col min="3057" max="3057" width="20.140625" style="27" customWidth="1"/>
    <col min="3058" max="3059" width="17.5703125" style="27" bestFit="1" customWidth="1"/>
    <col min="3060" max="3060" width="16.42578125" style="27" bestFit="1" customWidth="1"/>
    <col min="3061" max="3061" width="15.5703125" style="27" bestFit="1" customWidth="1"/>
    <col min="3062" max="3062" width="11.85546875" style="27" bestFit="1" customWidth="1"/>
    <col min="3063" max="3063" width="15.42578125" style="27" bestFit="1" customWidth="1"/>
    <col min="3064" max="3064" width="9.42578125" style="27" bestFit="1" customWidth="1"/>
    <col min="3065" max="3065" width="15.42578125" style="27" bestFit="1" customWidth="1"/>
    <col min="3066" max="3066" width="9.42578125" style="27" bestFit="1" customWidth="1"/>
    <col min="3067" max="3310" width="9.140625" style="27"/>
    <col min="3311" max="3311" width="19" style="27" customWidth="1"/>
    <col min="3312" max="3312" width="57.5703125" style="27" customWidth="1"/>
    <col min="3313" max="3313" width="20.140625" style="27" customWidth="1"/>
    <col min="3314" max="3315" width="17.5703125" style="27" bestFit="1" customWidth="1"/>
    <col min="3316" max="3316" width="16.42578125" style="27" bestFit="1" customWidth="1"/>
    <col min="3317" max="3317" width="15.5703125" style="27" bestFit="1" customWidth="1"/>
    <col min="3318" max="3318" width="11.85546875" style="27" bestFit="1" customWidth="1"/>
    <col min="3319" max="3319" width="15.42578125" style="27" bestFit="1" customWidth="1"/>
    <col min="3320" max="3320" width="9.42578125" style="27" bestFit="1" customWidth="1"/>
    <col min="3321" max="3321" width="15.42578125" style="27" bestFit="1" customWidth="1"/>
    <col min="3322" max="3322" width="9.42578125" style="27" bestFit="1" customWidth="1"/>
    <col min="3323" max="3566" width="9.140625" style="27"/>
    <col min="3567" max="3567" width="19" style="27" customWidth="1"/>
    <col min="3568" max="3568" width="57.5703125" style="27" customWidth="1"/>
    <col min="3569" max="3569" width="20.140625" style="27" customWidth="1"/>
    <col min="3570" max="3571" width="17.5703125" style="27" bestFit="1" customWidth="1"/>
    <col min="3572" max="3572" width="16.42578125" style="27" bestFit="1" customWidth="1"/>
    <col min="3573" max="3573" width="15.5703125" style="27" bestFit="1" customWidth="1"/>
    <col min="3574" max="3574" width="11.85546875" style="27" bestFit="1" customWidth="1"/>
    <col min="3575" max="3575" width="15.42578125" style="27" bestFit="1" customWidth="1"/>
    <col min="3576" max="3576" width="9.42578125" style="27" bestFit="1" customWidth="1"/>
    <col min="3577" max="3577" width="15.42578125" style="27" bestFit="1" customWidth="1"/>
    <col min="3578" max="3578" width="9.42578125" style="27" bestFit="1" customWidth="1"/>
    <col min="3579" max="3822" width="9.140625" style="27"/>
    <col min="3823" max="3823" width="19" style="27" customWidth="1"/>
    <col min="3824" max="3824" width="57.5703125" style="27" customWidth="1"/>
    <col min="3825" max="3825" width="20.140625" style="27" customWidth="1"/>
    <col min="3826" max="3827" width="17.5703125" style="27" bestFit="1" customWidth="1"/>
    <col min="3828" max="3828" width="16.42578125" style="27" bestFit="1" customWidth="1"/>
    <col min="3829" max="3829" width="15.5703125" style="27" bestFit="1" customWidth="1"/>
    <col min="3830" max="3830" width="11.85546875" style="27" bestFit="1" customWidth="1"/>
    <col min="3831" max="3831" width="15.42578125" style="27" bestFit="1" customWidth="1"/>
    <col min="3832" max="3832" width="9.42578125" style="27" bestFit="1" customWidth="1"/>
    <col min="3833" max="3833" width="15.42578125" style="27" bestFit="1" customWidth="1"/>
    <col min="3834" max="3834" width="9.42578125" style="27" bestFit="1" customWidth="1"/>
    <col min="3835" max="4078" width="9.140625" style="27"/>
    <col min="4079" max="4079" width="19" style="27" customWidth="1"/>
    <col min="4080" max="4080" width="57.5703125" style="27" customWidth="1"/>
    <col min="4081" max="4081" width="20.140625" style="27" customWidth="1"/>
    <col min="4082" max="4083" width="17.5703125" style="27" bestFit="1" customWidth="1"/>
    <col min="4084" max="4084" width="16.42578125" style="27" bestFit="1" customWidth="1"/>
    <col min="4085" max="4085" width="15.5703125" style="27" bestFit="1" customWidth="1"/>
    <col min="4086" max="4086" width="11.85546875" style="27" bestFit="1" customWidth="1"/>
    <col min="4087" max="4087" width="15.42578125" style="27" bestFit="1" customWidth="1"/>
    <col min="4088" max="4088" width="9.42578125" style="27" bestFit="1" customWidth="1"/>
    <col min="4089" max="4089" width="15.42578125" style="27" bestFit="1" customWidth="1"/>
    <col min="4090" max="4090" width="9.42578125" style="27" bestFit="1" customWidth="1"/>
    <col min="4091" max="4334" width="9.140625" style="27"/>
    <col min="4335" max="4335" width="19" style="27" customWidth="1"/>
    <col min="4336" max="4336" width="57.5703125" style="27" customWidth="1"/>
    <col min="4337" max="4337" width="20.140625" style="27" customWidth="1"/>
    <col min="4338" max="4339" width="17.5703125" style="27" bestFit="1" customWidth="1"/>
    <col min="4340" max="4340" width="16.42578125" style="27" bestFit="1" customWidth="1"/>
    <col min="4341" max="4341" width="15.5703125" style="27" bestFit="1" customWidth="1"/>
    <col min="4342" max="4342" width="11.85546875" style="27" bestFit="1" customWidth="1"/>
    <col min="4343" max="4343" width="15.42578125" style="27" bestFit="1" customWidth="1"/>
    <col min="4344" max="4344" width="9.42578125" style="27" bestFit="1" customWidth="1"/>
    <col min="4345" max="4345" width="15.42578125" style="27" bestFit="1" customWidth="1"/>
    <col min="4346" max="4346" width="9.42578125" style="27" bestFit="1" customWidth="1"/>
    <col min="4347" max="4590" width="9.140625" style="27"/>
    <col min="4591" max="4591" width="19" style="27" customWidth="1"/>
    <col min="4592" max="4592" width="57.5703125" style="27" customWidth="1"/>
    <col min="4593" max="4593" width="20.140625" style="27" customWidth="1"/>
    <col min="4594" max="4595" width="17.5703125" style="27" bestFit="1" customWidth="1"/>
    <col min="4596" max="4596" width="16.42578125" style="27" bestFit="1" customWidth="1"/>
    <col min="4597" max="4597" width="15.5703125" style="27" bestFit="1" customWidth="1"/>
    <col min="4598" max="4598" width="11.85546875" style="27" bestFit="1" customWidth="1"/>
    <col min="4599" max="4599" width="15.42578125" style="27" bestFit="1" customWidth="1"/>
    <col min="4600" max="4600" width="9.42578125" style="27" bestFit="1" customWidth="1"/>
    <col min="4601" max="4601" width="15.42578125" style="27" bestFit="1" customWidth="1"/>
    <col min="4602" max="4602" width="9.42578125" style="27" bestFit="1" customWidth="1"/>
    <col min="4603" max="4846" width="9.140625" style="27"/>
    <col min="4847" max="4847" width="19" style="27" customWidth="1"/>
    <col min="4848" max="4848" width="57.5703125" style="27" customWidth="1"/>
    <col min="4849" max="4849" width="20.140625" style="27" customWidth="1"/>
    <col min="4850" max="4851" width="17.5703125" style="27" bestFit="1" customWidth="1"/>
    <col min="4852" max="4852" width="16.42578125" style="27" bestFit="1" customWidth="1"/>
    <col min="4853" max="4853" width="15.5703125" style="27" bestFit="1" customWidth="1"/>
    <col min="4854" max="4854" width="11.85546875" style="27" bestFit="1" customWidth="1"/>
    <col min="4855" max="4855" width="15.42578125" style="27" bestFit="1" customWidth="1"/>
    <col min="4856" max="4856" width="9.42578125" style="27" bestFit="1" customWidth="1"/>
    <col min="4857" max="4857" width="15.42578125" style="27" bestFit="1" customWidth="1"/>
    <col min="4858" max="4858" width="9.42578125" style="27" bestFit="1" customWidth="1"/>
    <col min="4859" max="5102" width="9.140625" style="27"/>
    <col min="5103" max="5103" width="19" style="27" customWidth="1"/>
    <col min="5104" max="5104" width="57.5703125" style="27" customWidth="1"/>
    <col min="5105" max="5105" width="20.140625" style="27" customWidth="1"/>
    <col min="5106" max="5107" width="17.5703125" style="27" bestFit="1" customWidth="1"/>
    <col min="5108" max="5108" width="16.42578125" style="27" bestFit="1" customWidth="1"/>
    <col min="5109" max="5109" width="15.5703125" style="27" bestFit="1" customWidth="1"/>
    <col min="5110" max="5110" width="11.85546875" style="27" bestFit="1" customWidth="1"/>
    <col min="5111" max="5111" width="15.42578125" style="27" bestFit="1" customWidth="1"/>
    <col min="5112" max="5112" width="9.42578125" style="27" bestFit="1" customWidth="1"/>
    <col min="5113" max="5113" width="15.42578125" style="27" bestFit="1" customWidth="1"/>
    <col min="5114" max="5114" width="9.42578125" style="27" bestFit="1" customWidth="1"/>
    <col min="5115" max="5358" width="9.140625" style="27"/>
    <col min="5359" max="5359" width="19" style="27" customWidth="1"/>
    <col min="5360" max="5360" width="57.5703125" style="27" customWidth="1"/>
    <col min="5361" max="5361" width="20.140625" style="27" customWidth="1"/>
    <col min="5362" max="5363" width="17.5703125" style="27" bestFit="1" customWidth="1"/>
    <col min="5364" max="5364" width="16.42578125" style="27" bestFit="1" customWidth="1"/>
    <col min="5365" max="5365" width="15.5703125" style="27" bestFit="1" customWidth="1"/>
    <col min="5366" max="5366" width="11.85546875" style="27" bestFit="1" customWidth="1"/>
    <col min="5367" max="5367" width="15.42578125" style="27" bestFit="1" customWidth="1"/>
    <col min="5368" max="5368" width="9.42578125" style="27" bestFit="1" customWidth="1"/>
    <col min="5369" max="5369" width="15.42578125" style="27" bestFit="1" customWidth="1"/>
    <col min="5370" max="5370" width="9.42578125" style="27" bestFit="1" customWidth="1"/>
    <col min="5371" max="5614" width="9.140625" style="27"/>
    <col min="5615" max="5615" width="19" style="27" customWidth="1"/>
    <col min="5616" max="5616" width="57.5703125" style="27" customWidth="1"/>
    <col min="5617" max="5617" width="20.140625" style="27" customWidth="1"/>
    <col min="5618" max="5619" width="17.5703125" style="27" bestFit="1" customWidth="1"/>
    <col min="5620" max="5620" width="16.42578125" style="27" bestFit="1" customWidth="1"/>
    <col min="5621" max="5621" width="15.5703125" style="27" bestFit="1" customWidth="1"/>
    <col min="5622" max="5622" width="11.85546875" style="27" bestFit="1" customWidth="1"/>
    <col min="5623" max="5623" width="15.42578125" style="27" bestFit="1" customWidth="1"/>
    <col min="5624" max="5624" width="9.42578125" style="27" bestFit="1" customWidth="1"/>
    <col min="5625" max="5625" width="15.42578125" style="27" bestFit="1" customWidth="1"/>
    <col min="5626" max="5626" width="9.42578125" style="27" bestFit="1" customWidth="1"/>
    <col min="5627" max="5870" width="9.140625" style="27"/>
    <col min="5871" max="5871" width="19" style="27" customWidth="1"/>
    <col min="5872" max="5872" width="57.5703125" style="27" customWidth="1"/>
    <col min="5873" max="5873" width="20.140625" style="27" customWidth="1"/>
    <col min="5874" max="5875" width="17.5703125" style="27" bestFit="1" customWidth="1"/>
    <col min="5876" max="5876" width="16.42578125" style="27" bestFit="1" customWidth="1"/>
    <col min="5877" max="5877" width="15.5703125" style="27" bestFit="1" customWidth="1"/>
    <col min="5878" max="5878" width="11.85546875" style="27" bestFit="1" customWidth="1"/>
    <col min="5879" max="5879" width="15.42578125" style="27" bestFit="1" customWidth="1"/>
    <col min="5880" max="5880" width="9.42578125" style="27" bestFit="1" customWidth="1"/>
    <col min="5881" max="5881" width="15.42578125" style="27" bestFit="1" customWidth="1"/>
    <col min="5882" max="5882" width="9.42578125" style="27" bestFit="1" customWidth="1"/>
    <col min="5883" max="6126" width="9.140625" style="27"/>
    <col min="6127" max="6127" width="19" style="27" customWidth="1"/>
    <col min="6128" max="6128" width="57.5703125" style="27" customWidth="1"/>
    <col min="6129" max="6129" width="20.140625" style="27" customWidth="1"/>
    <col min="6130" max="6131" width="17.5703125" style="27" bestFit="1" customWidth="1"/>
    <col min="6132" max="6132" width="16.42578125" style="27" bestFit="1" customWidth="1"/>
    <col min="6133" max="6133" width="15.5703125" style="27" bestFit="1" customWidth="1"/>
    <col min="6134" max="6134" width="11.85546875" style="27" bestFit="1" customWidth="1"/>
    <col min="6135" max="6135" width="15.42578125" style="27" bestFit="1" customWidth="1"/>
    <col min="6136" max="6136" width="9.42578125" style="27" bestFit="1" customWidth="1"/>
    <col min="6137" max="6137" width="15.42578125" style="27" bestFit="1" customWidth="1"/>
    <col min="6138" max="6138" width="9.42578125" style="27" bestFit="1" customWidth="1"/>
    <col min="6139" max="6382" width="9.140625" style="27"/>
    <col min="6383" max="6383" width="19" style="27" customWidth="1"/>
    <col min="6384" max="6384" width="57.5703125" style="27" customWidth="1"/>
    <col min="6385" max="6385" width="20.140625" style="27" customWidth="1"/>
    <col min="6386" max="6387" width="17.5703125" style="27" bestFit="1" customWidth="1"/>
    <col min="6388" max="6388" width="16.42578125" style="27" bestFit="1" customWidth="1"/>
    <col min="6389" max="6389" width="15.5703125" style="27" bestFit="1" customWidth="1"/>
    <col min="6390" max="6390" width="11.85546875" style="27" bestFit="1" customWidth="1"/>
    <col min="6391" max="6391" width="15.42578125" style="27" bestFit="1" customWidth="1"/>
    <col min="6392" max="6392" width="9.42578125" style="27" bestFit="1" customWidth="1"/>
    <col min="6393" max="6393" width="15.42578125" style="27" bestFit="1" customWidth="1"/>
    <col min="6394" max="6394" width="9.42578125" style="27" bestFit="1" customWidth="1"/>
    <col min="6395" max="6638" width="9.140625" style="27"/>
    <col min="6639" max="6639" width="19" style="27" customWidth="1"/>
    <col min="6640" max="6640" width="57.5703125" style="27" customWidth="1"/>
    <col min="6641" max="6641" width="20.140625" style="27" customWidth="1"/>
    <col min="6642" max="6643" width="17.5703125" style="27" bestFit="1" customWidth="1"/>
    <col min="6644" max="6644" width="16.42578125" style="27" bestFit="1" customWidth="1"/>
    <col min="6645" max="6645" width="15.5703125" style="27" bestFit="1" customWidth="1"/>
    <col min="6646" max="6646" width="11.85546875" style="27" bestFit="1" customWidth="1"/>
    <col min="6647" max="6647" width="15.42578125" style="27" bestFit="1" customWidth="1"/>
    <col min="6648" max="6648" width="9.42578125" style="27" bestFit="1" customWidth="1"/>
    <col min="6649" max="6649" width="15.42578125" style="27" bestFit="1" customWidth="1"/>
    <col min="6650" max="6650" width="9.42578125" style="27" bestFit="1" customWidth="1"/>
    <col min="6651" max="6894" width="9.140625" style="27"/>
    <col min="6895" max="6895" width="19" style="27" customWidth="1"/>
    <col min="6896" max="6896" width="57.5703125" style="27" customWidth="1"/>
    <col min="6897" max="6897" width="20.140625" style="27" customWidth="1"/>
    <col min="6898" max="6899" width="17.5703125" style="27" bestFit="1" customWidth="1"/>
    <col min="6900" max="6900" width="16.42578125" style="27" bestFit="1" customWidth="1"/>
    <col min="6901" max="6901" width="15.5703125" style="27" bestFit="1" customWidth="1"/>
    <col min="6902" max="6902" width="11.85546875" style="27" bestFit="1" customWidth="1"/>
    <col min="6903" max="6903" width="15.42578125" style="27" bestFit="1" customWidth="1"/>
    <col min="6904" max="6904" width="9.42578125" style="27" bestFit="1" customWidth="1"/>
    <col min="6905" max="6905" width="15.42578125" style="27" bestFit="1" customWidth="1"/>
    <col min="6906" max="6906" width="9.42578125" style="27" bestFit="1" customWidth="1"/>
    <col min="6907" max="7150" width="9.140625" style="27"/>
    <col min="7151" max="7151" width="19" style="27" customWidth="1"/>
    <col min="7152" max="7152" width="57.5703125" style="27" customWidth="1"/>
    <col min="7153" max="7153" width="20.140625" style="27" customWidth="1"/>
    <col min="7154" max="7155" width="17.5703125" style="27" bestFit="1" customWidth="1"/>
    <col min="7156" max="7156" width="16.42578125" style="27" bestFit="1" customWidth="1"/>
    <col min="7157" max="7157" width="15.5703125" style="27" bestFit="1" customWidth="1"/>
    <col min="7158" max="7158" width="11.85546875" style="27" bestFit="1" customWidth="1"/>
    <col min="7159" max="7159" width="15.42578125" style="27" bestFit="1" customWidth="1"/>
    <col min="7160" max="7160" width="9.42578125" style="27" bestFit="1" customWidth="1"/>
    <col min="7161" max="7161" width="15.42578125" style="27" bestFit="1" customWidth="1"/>
    <col min="7162" max="7162" width="9.42578125" style="27" bestFit="1" customWidth="1"/>
    <col min="7163" max="7406" width="9.140625" style="27"/>
    <col min="7407" max="7407" width="19" style="27" customWidth="1"/>
    <col min="7408" max="7408" width="57.5703125" style="27" customWidth="1"/>
    <col min="7409" max="7409" width="20.140625" style="27" customWidth="1"/>
    <col min="7410" max="7411" width="17.5703125" style="27" bestFit="1" customWidth="1"/>
    <col min="7412" max="7412" width="16.42578125" style="27" bestFit="1" customWidth="1"/>
    <col min="7413" max="7413" width="15.5703125" style="27" bestFit="1" customWidth="1"/>
    <col min="7414" max="7414" width="11.85546875" style="27" bestFit="1" customWidth="1"/>
    <col min="7415" max="7415" width="15.42578125" style="27" bestFit="1" customWidth="1"/>
    <col min="7416" max="7416" width="9.42578125" style="27" bestFit="1" customWidth="1"/>
    <col min="7417" max="7417" width="15.42578125" style="27" bestFit="1" customWidth="1"/>
    <col min="7418" max="7418" width="9.42578125" style="27" bestFit="1" customWidth="1"/>
    <col min="7419" max="7662" width="9.140625" style="27"/>
    <col min="7663" max="7663" width="19" style="27" customWidth="1"/>
    <col min="7664" max="7664" width="57.5703125" style="27" customWidth="1"/>
    <col min="7665" max="7665" width="20.140625" style="27" customWidth="1"/>
    <col min="7666" max="7667" width="17.5703125" style="27" bestFit="1" customWidth="1"/>
    <col min="7668" max="7668" width="16.42578125" style="27" bestFit="1" customWidth="1"/>
    <col min="7669" max="7669" width="15.5703125" style="27" bestFit="1" customWidth="1"/>
    <col min="7670" max="7670" width="11.85546875" style="27" bestFit="1" customWidth="1"/>
    <col min="7671" max="7671" width="15.42578125" style="27" bestFit="1" customWidth="1"/>
    <col min="7672" max="7672" width="9.42578125" style="27" bestFit="1" customWidth="1"/>
    <col min="7673" max="7673" width="15.42578125" style="27" bestFit="1" customWidth="1"/>
    <col min="7674" max="7674" width="9.42578125" style="27" bestFit="1" customWidth="1"/>
    <col min="7675" max="7918" width="9.140625" style="27"/>
    <col min="7919" max="7919" width="19" style="27" customWidth="1"/>
    <col min="7920" max="7920" width="57.5703125" style="27" customWidth="1"/>
    <col min="7921" max="7921" width="20.140625" style="27" customWidth="1"/>
    <col min="7922" max="7923" width="17.5703125" style="27" bestFit="1" customWidth="1"/>
    <col min="7924" max="7924" width="16.42578125" style="27" bestFit="1" customWidth="1"/>
    <col min="7925" max="7925" width="15.5703125" style="27" bestFit="1" customWidth="1"/>
    <col min="7926" max="7926" width="11.85546875" style="27" bestFit="1" customWidth="1"/>
    <col min="7927" max="7927" width="15.42578125" style="27" bestFit="1" customWidth="1"/>
    <col min="7928" max="7928" width="9.42578125" style="27" bestFit="1" customWidth="1"/>
    <col min="7929" max="7929" width="15.42578125" style="27" bestFit="1" customWidth="1"/>
    <col min="7930" max="7930" width="9.42578125" style="27" bestFit="1" customWidth="1"/>
    <col min="7931" max="8174" width="9.140625" style="27"/>
    <col min="8175" max="8175" width="19" style="27" customWidth="1"/>
    <col min="8176" max="8176" width="57.5703125" style="27" customWidth="1"/>
    <col min="8177" max="8177" width="20.140625" style="27" customWidth="1"/>
    <col min="8178" max="8179" width="17.5703125" style="27" bestFit="1" customWidth="1"/>
    <col min="8180" max="8180" width="16.42578125" style="27" bestFit="1" customWidth="1"/>
    <col min="8181" max="8181" width="15.5703125" style="27" bestFit="1" customWidth="1"/>
    <col min="8182" max="8182" width="11.85546875" style="27" bestFit="1" customWidth="1"/>
    <col min="8183" max="8183" width="15.42578125" style="27" bestFit="1" customWidth="1"/>
    <col min="8184" max="8184" width="9.42578125" style="27" bestFit="1" customWidth="1"/>
    <col min="8185" max="8185" width="15.42578125" style="27" bestFit="1" customWidth="1"/>
    <col min="8186" max="8186" width="9.42578125" style="27" bestFit="1" customWidth="1"/>
    <col min="8187" max="8430" width="9.140625" style="27"/>
    <col min="8431" max="8431" width="19" style="27" customWidth="1"/>
    <col min="8432" max="8432" width="57.5703125" style="27" customWidth="1"/>
    <col min="8433" max="8433" width="20.140625" style="27" customWidth="1"/>
    <col min="8434" max="8435" width="17.5703125" style="27" bestFit="1" customWidth="1"/>
    <col min="8436" max="8436" width="16.42578125" style="27" bestFit="1" customWidth="1"/>
    <col min="8437" max="8437" width="15.5703125" style="27" bestFit="1" customWidth="1"/>
    <col min="8438" max="8438" width="11.85546875" style="27" bestFit="1" customWidth="1"/>
    <col min="8439" max="8439" width="15.42578125" style="27" bestFit="1" customWidth="1"/>
    <col min="8440" max="8440" width="9.42578125" style="27" bestFit="1" customWidth="1"/>
    <col min="8441" max="8441" width="15.42578125" style="27" bestFit="1" customWidth="1"/>
    <col min="8442" max="8442" width="9.42578125" style="27" bestFit="1" customWidth="1"/>
    <col min="8443" max="8686" width="9.140625" style="27"/>
    <col min="8687" max="8687" width="19" style="27" customWidth="1"/>
    <col min="8688" max="8688" width="57.5703125" style="27" customWidth="1"/>
    <col min="8689" max="8689" width="20.140625" style="27" customWidth="1"/>
    <col min="8690" max="8691" width="17.5703125" style="27" bestFit="1" customWidth="1"/>
    <col min="8692" max="8692" width="16.42578125" style="27" bestFit="1" customWidth="1"/>
    <col min="8693" max="8693" width="15.5703125" style="27" bestFit="1" customWidth="1"/>
    <col min="8694" max="8694" width="11.85546875" style="27" bestFit="1" customWidth="1"/>
    <col min="8695" max="8695" width="15.42578125" style="27" bestFit="1" customWidth="1"/>
    <col min="8696" max="8696" width="9.42578125" style="27" bestFit="1" customWidth="1"/>
    <col min="8697" max="8697" width="15.42578125" style="27" bestFit="1" customWidth="1"/>
    <col min="8698" max="8698" width="9.42578125" style="27" bestFit="1" customWidth="1"/>
    <col min="8699" max="8942" width="9.140625" style="27"/>
    <col min="8943" max="8943" width="19" style="27" customWidth="1"/>
    <col min="8944" max="8944" width="57.5703125" style="27" customWidth="1"/>
    <col min="8945" max="8945" width="20.140625" style="27" customWidth="1"/>
    <col min="8946" max="8947" width="17.5703125" style="27" bestFit="1" customWidth="1"/>
    <col min="8948" max="8948" width="16.42578125" style="27" bestFit="1" customWidth="1"/>
    <col min="8949" max="8949" width="15.5703125" style="27" bestFit="1" customWidth="1"/>
    <col min="8950" max="8950" width="11.85546875" style="27" bestFit="1" customWidth="1"/>
    <col min="8951" max="8951" width="15.42578125" style="27" bestFit="1" customWidth="1"/>
    <col min="8952" max="8952" width="9.42578125" style="27" bestFit="1" customWidth="1"/>
    <col min="8953" max="8953" width="15.42578125" style="27" bestFit="1" customWidth="1"/>
    <col min="8954" max="8954" width="9.42578125" style="27" bestFit="1" customWidth="1"/>
    <col min="8955" max="9198" width="9.140625" style="27"/>
    <col min="9199" max="9199" width="19" style="27" customWidth="1"/>
    <col min="9200" max="9200" width="57.5703125" style="27" customWidth="1"/>
    <col min="9201" max="9201" width="20.140625" style="27" customWidth="1"/>
    <col min="9202" max="9203" width="17.5703125" style="27" bestFit="1" customWidth="1"/>
    <col min="9204" max="9204" width="16.42578125" style="27" bestFit="1" customWidth="1"/>
    <col min="9205" max="9205" width="15.5703125" style="27" bestFit="1" customWidth="1"/>
    <col min="9206" max="9206" width="11.85546875" style="27" bestFit="1" customWidth="1"/>
    <col min="9207" max="9207" width="15.42578125" style="27" bestFit="1" customWidth="1"/>
    <col min="9208" max="9208" width="9.42578125" style="27" bestFit="1" customWidth="1"/>
    <col min="9209" max="9209" width="15.42578125" style="27" bestFit="1" customWidth="1"/>
    <col min="9210" max="9210" width="9.42578125" style="27" bestFit="1" customWidth="1"/>
    <col min="9211" max="9454" width="9.140625" style="27"/>
    <col min="9455" max="9455" width="19" style="27" customWidth="1"/>
    <col min="9456" max="9456" width="57.5703125" style="27" customWidth="1"/>
    <col min="9457" max="9457" width="20.140625" style="27" customWidth="1"/>
    <col min="9458" max="9459" width="17.5703125" style="27" bestFit="1" customWidth="1"/>
    <col min="9460" max="9460" width="16.42578125" style="27" bestFit="1" customWidth="1"/>
    <col min="9461" max="9461" width="15.5703125" style="27" bestFit="1" customWidth="1"/>
    <col min="9462" max="9462" width="11.85546875" style="27" bestFit="1" customWidth="1"/>
    <col min="9463" max="9463" width="15.42578125" style="27" bestFit="1" customWidth="1"/>
    <col min="9464" max="9464" width="9.42578125" style="27" bestFit="1" customWidth="1"/>
    <col min="9465" max="9465" width="15.42578125" style="27" bestFit="1" customWidth="1"/>
    <col min="9466" max="9466" width="9.42578125" style="27" bestFit="1" customWidth="1"/>
    <col min="9467" max="9710" width="9.140625" style="27"/>
    <col min="9711" max="9711" width="19" style="27" customWidth="1"/>
    <col min="9712" max="9712" width="57.5703125" style="27" customWidth="1"/>
    <col min="9713" max="9713" width="20.140625" style="27" customWidth="1"/>
    <col min="9714" max="9715" width="17.5703125" style="27" bestFit="1" customWidth="1"/>
    <col min="9716" max="9716" width="16.42578125" style="27" bestFit="1" customWidth="1"/>
    <col min="9717" max="9717" width="15.5703125" style="27" bestFit="1" customWidth="1"/>
    <col min="9718" max="9718" width="11.85546875" style="27" bestFit="1" customWidth="1"/>
    <col min="9719" max="9719" width="15.42578125" style="27" bestFit="1" customWidth="1"/>
    <col min="9720" max="9720" width="9.42578125" style="27" bestFit="1" customWidth="1"/>
    <col min="9721" max="9721" width="15.42578125" style="27" bestFit="1" customWidth="1"/>
    <col min="9722" max="9722" width="9.42578125" style="27" bestFit="1" customWidth="1"/>
    <col min="9723" max="9966" width="9.140625" style="27"/>
    <col min="9967" max="9967" width="19" style="27" customWidth="1"/>
    <col min="9968" max="9968" width="57.5703125" style="27" customWidth="1"/>
    <col min="9969" max="9969" width="20.140625" style="27" customWidth="1"/>
    <col min="9970" max="9971" width="17.5703125" style="27" bestFit="1" customWidth="1"/>
    <col min="9972" max="9972" width="16.42578125" style="27" bestFit="1" customWidth="1"/>
    <col min="9973" max="9973" width="15.5703125" style="27" bestFit="1" customWidth="1"/>
    <col min="9974" max="9974" width="11.85546875" style="27" bestFit="1" customWidth="1"/>
    <col min="9975" max="9975" width="15.42578125" style="27" bestFit="1" customWidth="1"/>
    <col min="9976" max="9976" width="9.42578125" style="27" bestFit="1" customWidth="1"/>
    <col min="9977" max="9977" width="15.42578125" style="27" bestFit="1" customWidth="1"/>
    <col min="9978" max="9978" width="9.42578125" style="27" bestFit="1" customWidth="1"/>
    <col min="9979" max="10222" width="9.140625" style="27"/>
    <col min="10223" max="10223" width="19" style="27" customWidth="1"/>
    <col min="10224" max="10224" width="57.5703125" style="27" customWidth="1"/>
    <col min="10225" max="10225" width="20.140625" style="27" customWidth="1"/>
    <col min="10226" max="10227" width="17.5703125" style="27" bestFit="1" customWidth="1"/>
    <col min="10228" max="10228" width="16.42578125" style="27" bestFit="1" customWidth="1"/>
    <col min="10229" max="10229" width="15.5703125" style="27" bestFit="1" customWidth="1"/>
    <col min="10230" max="10230" width="11.85546875" style="27" bestFit="1" customWidth="1"/>
    <col min="10231" max="10231" width="15.42578125" style="27" bestFit="1" customWidth="1"/>
    <col min="10232" max="10232" width="9.42578125" style="27" bestFit="1" customWidth="1"/>
    <col min="10233" max="10233" width="15.42578125" style="27" bestFit="1" customWidth="1"/>
    <col min="10234" max="10234" width="9.42578125" style="27" bestFit="1" customWidth="1"/>
    <col min="10235" max="10478" width="9.140625" style="27"/>
    <col min="10479" max="10479" width="19" style="27" customWidth="1"/>
    <col min="10480" max="10480" width="57.5703125" style="27" customWidth="1"/>
    <col min="10481" max="10481" width="20.140625" style="27" customWidth="1"/>
    <col min="10482" max="10483" width="17.5703125" style="27" bestFit="1" customWidth="1"/>
    <col min="10484" max="10484" width="16.42578125" style="27" bestFit="1" customWidth="1"/>
    <col min="10485" max="10485" width="15.5703125" style="27" bestFit="1" customWidth="1"/>
    <col min="10486" max="10486" width="11.85546875" style="27" bestFit="1" customWidth="1"/>
    <col min="10487" max="10487" width="15.42578125" style="27" bestFit="1" customWidth="1"/>
    <col min="10488" max="10488" width="9.42578125" style="27" bestFit="1" customWidth="1"/>
    <col min="10489" max="10489" width="15.42578125" style="27" bestFit="1" customWidth="1"/>
    <col min="10490" max="10490" width="9.42578125" style="27" bestFit="1" customWidth="1"/>
    <col min="10491" max="10734" width="9.140625" style="27"/>
    <col min="10735" max="10735" width="19" style="27" customWidth="1"/>
    <col min="10736" max="10736" width="57.5703125" style="27" customWidth="1"/>
    <col min="10737" max="10737" width="20.140625" style="27" customWidth="1"/>
    <col min="10738" max="10739" width="17.5703125" style="27" bestFit="1" customWidth="1"/>
    <col min="10740" max="10740" width="16.42578125" style="27" bestFit="1" customWidth="1"/>
    <col min="10741" max="10741" width="15.5703125" style="27" bestFit="1" customWidth="1"/>
    <col min="10742" max="10742" width="11.85546875" style="27" bestFit="1" customWidth="1"/>
    <col min="10743" max="10743" width="15.42578125" style="27" bestFit="1" customWidth="1"/>
    <col min="10744" max="10744" width="9.42578125" style="27" bestFit="1" customWidth="1"/>
    <col min="10745" max="10745" width="15.42578125" style="27" bestFit="1" customWidth="1"/>
    <col min="10746" max="10746" width="9.42578125" style="27" bestFit="1" customWidth="1"/>
    <col min="10747" max="10990" width="9.140625" style="27"/>
    <col min="10991" max="10991" width="19" style="27" customWidth="1"/>
    <col min="10992" max="10992" width="57.5703125" style="27" customWidth="1"/>
    <col min="10993" max="10993" width="20.140625" style="27" customWidth="1"/>
    <col min="10994" max="10995" width="17.5703125" style="27" bestFit="1" customWidth="1"/>
    <col min="10996" max="10996" width="16.42578125" style="27" bestFit="1" customWidth="1"/>
    <col min="10997" max="10997" width="15.5703125" style="27" bestFit="1" customWidth="1"/>
    <col min="10998" max="10998" width="11.85546875" style="27" bestFit="1" customWidth="1"/>
    <col min="10999" max="10999" width="15.42578125" style="27" bestFit="1" customWidth="1"/>
    <col min="11000" max="11000" width="9.42578125" style="27" bestFit="1" customWidth="1"/>
    <col min="11001" max="11001" width="15.42578125" style="27" bestFit="1" customWidth="1"/>
    <col min="11002" max="11002" width="9.42578125" style="27" bestFit="1" customWidth="1"/>
    <col min="11003" max="11246" width="9.140625" style="27"/>
    <col min="11247" max="11247" width="19" style="27" customWidth="1"/>
    <col min="11248" max="11248" width="57.5703125" style="27" customWidth="1"/>
    <col min="11249" max="11249" width="20.140625" style="27" customWidth="1"/>
    <col min="11250" max="11251" width="17.5703125" style="27" bestFit="1" customWidth="1"/>
    <col min="11252" max="11252" width="16.42578125" style="27" bestFit="1" customWidth="1"/>
    <col min="11253" max="11253" width="15.5703125" style="27" bestFit="1" customWidth="1"/>
    <col min="11254" max="11254" width="11.85546875" style="27" bestFit="1" customWidth="1"/>
    <col min="11255" max="11255" width="15.42578125" style="27" bestFit="1" customWidth="1"/>
    <col min="11256" max="11256" width="9.42578125" style="27" bestFit="1" customWidth="1"/>
    <col min="11257" max="11257" width="15.42578125" style="27" bestFit="1" customWidth="1"/>
    <col min="11258" max="11258" width="9.42578125" style="27" bestFit="1" customWidth="1"/>
    <col min="11259" max="11502" width="9.140625" style="27"/>
    <col min="11503" max="11503" width="19" style="27" customWidth="1"/>
    <col min="11504" max="11504" width="57.5703125" style="27" customWidth="1"/>
    <col min="11505" max="11505" width="20.140625" style="27" customWidth="1"/>
    <col min="11506" max="11507" width="17.5703125" style="27" bestFit="1" customWidth="1"/>
    <col min="11508" max="11508" width="16.42578125" style="27" bestFit="1" customWidth="1"/>
    <col min="11509" max="11509" width="15.5703125" style="27" bestFit="1" customWidth="1"/>
    <col min="11510" max="11510" width="11.85546875" style="27" bestFit="1" customWidth="1"/>
    <col min="11511" max="11511" width="15.42578125" style="27" bestFit="1" customWidth="1"/>
    <col min="11512" max="11512" width="9.42578125" style="27" bestFit="1" customWidth="1"/>
    <col min="11513" max="11513" width="15.42578125" style="27" bestFit="1" customWidth="1"/>
    <col min="11514" max="11514" width="9.42578125" style="27" bestFit="1" customWidth="1"/>
    <col min="11515" max="11758" width="9.140625" style="27"/>
    <col min="11759" max="11759" width="19" style="27" customWidth="1"/>
    <col min="11760" max="11760" width="57.5703125" style="27" customWidth="1"/>
    <col min="11761" max="11761" width="20.140625" style="27" customWidth="1"/>
    <col min="11762" max="11763" width="17.5703125" style="27" bestFit="1" customWidth="1"/>
    <col min="11764" max="11764" width="16.42578125" style="27" bestFit="1" customWidth="1"/>
    <col min="11765" max="11765" width="15.5703125" style="27" bestFit="1" customWidth="1"/>
    <col min="11766" max="11766" width="11.85546875" style="27" bestFit="1" customWidth="1"/>
    <col min="11767" max="11767" width="15.42578125" style="27" bestFit="1" customWidth="1"/>
    <col min="11768" max="11768" width="9.42578125" style="27" bestFit="1" customWidth="1"/>
    <col min="11769" max="11769" width="15.42578125" style="27" bestFit="1" customWidth="1"/>
    <col min="11770" max="11770" width="9.42578125" style="27" bestFit="1" customWidth="1"/>
    <col min="11771" max="12014" width="9.140625" style="27"/>
    <col min="12015" max="12015" width="19" style="27" customWidth="1"/>
    <col min="12016" max="12016" width="57.5703125" style="27" customWidth="1"/>
    <col min="12017" max="12017" width="20.140625" style="27" customWidth="1"/>
    <col min="12018" max="12019" width="17.5703125" style="27" bestFit="1" customWidth="1"/>
    <col min="12020" max="12020" width="16.42578125" style="27" bestFit="1" customWidth="1"/>
    <col min="12021" max="12021" width="15.5703125" style="27" bestFit="1" customWidth="1"/>
    <col min="12022" max="12022" width="11.85546875" style="27" bestFit="1" customWidth="1"/>
    <col min="12023" max="12023" width="15.42578125" style="27" bestFit="1" customWidth="1"/>
    <col min="12024" max="12024" width="9.42578125" style="27" bestFit="1" customWidth="1"/>
    <col min="12025" max="12025" width="15.42578125" style="27" bestFit="1" customWidth="1"/>
    <col min="12026" max="12026" width="9.42578125" style="27" bestFit="1" customWidth="1"/>
    <col min="12027" max="12270" width="9.140625" style="27"/>
    <col min="12271" max="12271" width="19" style="27" customWidth="1"/>
    <col min="12272" max="12272" width="57.5703125" style="27" customWidth="1"/>
    <col min="12273" max="12273" width="20.140625" style="27" customWidth="1"/>
    <col min="12274" max="12275" width="17.5703125" style="27" bestFit="1" customWidth="1"/>
    <col min="12276" max="12276" width="16.42578125" style="27" bestFit="1" customWidth="1"/>
    <col min="12277" max="12277" width="15.5703125" style="27" bestFit="1" customWidth="1"/>
    <col min="12278" max="12278" width="11.85546875" style="27" bestFit="1" customWidth="1"/>
    <col min="12279" max="12279" width="15.42578125" style="27" bestFit="1" customWidth="1"/>
    <col min="12280" max="12280" width="9.42578125" style="27" bestFit="1" customWidth="1"/>
    <col min="12281" max="12281" width="15.42578125" style="27" bestFit="1" customWidth="1"/>
    <col min="12282" max="12282" width="9.42578125" style="27" bestFit="1" customWidth="1"/>
    <col min="12283" max="12526" width="9.140625" style="27"/>
    <col min="12527" max="12527" width="19" style="27" customWidth="1"/>
    <col min="12528" max="12528" width="57.5703125" style="27" customWidth="1"/>
    <col min="12529" max="12529" width="20.140625" style="27" customWidth="1"/>
    <col min="12530" max="12531" width="17.5703125" style="27" bestFit="1" customWidth="1"/>
    <col min="12532" max="12532" width="16.42578125" style="27" bestFit="1" customWidth="1"/>
    <col min="12533" max="12533" width="15.5703125" style="27" bestFit="1" customWidth="1"/>
    <col min="12534" max="12534" width="11.85546875" style="27" bestFit="1" customWidth="1"/>
    <col min="12535" max="12535" width="15.42578125" style="27" bestFit="1" customWidth="1"/>
    <col min="12536" max="12536" width="9.42578125" style="27" bestFit="1" customWidth="1"/>
    <col min="12537" max="12537" width="15.42578125" style="27" bestFit="1" customWidth="1"/>
    <col min="12538" max="12538" width="9.42578125" style="27" bestFit="1" customWidth="1"/>
    <col min="12539" max="12782" width="9.140625" style="27"/>
    <col min="12783" max="12783" width="19" style="27" customWidth="1"/>
    <col min="12784" max="12784" width="57.5703125" style="27" customWidth="1"/>
    <col min="12785" max="12785" width="20.140625" style="27" customWidth="1"/>
    <col min="12786" max="12787" width="17.5703125" style="27" bestFit="1" customWidth="1"/>
    <col min="12788" max="12788" width="16.42578125" style="27" bestFit="1" customWidth="1"/>
    <col min="12789" max="12789" width="15.5703125" style="27" bestFit="1" customWidth="1"/>
    <col min="12790" max="12790" width="11.85546875" style="27" bestFit="1" customWidth="1"/>
    <col min="12791" max="12791" width="15.42578125" style="27" bestFit="1" customWidth="1"/>
    <col min="12792" max="12792" width="9.42578125" style="27" bestFit="1" customWidth="1"/>
    <col min="12793" max="12793" width="15.42578125" style="27" bestFit="1" customWidth="1"/>
    <col min="12794" max="12794" width="9.42578125" style="27" bestFit="1" customWidth="1"/>
    <col min="12795" max="13038" width="9.140625" style="27"/>
    <col min="13039" max="13039" width="19" style="27" customWidth="1"/>
    <col min="13040" max="13040" width="57.5703125" style="27" customWidth="1"/>
    <col min="13041" max="13041" width="20.140625" style="27" customWidth="1"/>
    <col min="13042" max="13043" width="17.5703125" style="27" bestFit="1" customWidth="1"/>
    <col min="13044" max="13044" width="16.42578125" style="27" bestFit="1" customWidth="1"/>
    <col min="13045" max="13045" width="15.5703125" style="27" bestFit="1" customWidth="1"/>
    <col min="13046" max="13046" width="11.85546875" style="27" bestFit="1" customWidth="1"/>
    <col min="13047" max="13047" width="15.42578125" style="27" bestFit="1" customWidth="1"/>
    <col min="13048" max="13048" width="9.42578125" style="27" bestFit="1" customWidth="1"/>
    <col min="13049" max="13049" width="15.42578125" style="27" bestFit="1" customWidth="1"/>
    <col min="13050" max="13050" width="9.42578125" style="27" bestFit="1" customWidth="1"/>
    <col min="13051" max="13294" width="9.140625" style="27"/>
    <col min="13295" max="13295" width="19" style="27" customWidth="1"/>
    <col min="13296" max="13296" width="57.5703125" style="27" customWidth="1"/>
    <col min="13297" max="13297" width="20.140625" style="27" customWidth="1"/>
    <col min="13298" max="13299" width="17.5703125" style="27" bestFit="1" customWidth="1"/>
    <col min="13300" max="13300" width="16.42578125" style="27" bestFit="1" customWidth="1"/>
    <col min="13301" max="13301" width="15.5703125" style="27" bestFit="1" customWidth="1"/>
    <col min="13302" max="13302" width="11.85546875" style="27" bestFit="1" customWidth="1"/>
    <col min="13303" max="13303" width="15.42578125" style="27" bestFit="1" customWidth="1"/>
    <col min="13304" max="13304" width="9.42578125" style="27" bestFit="1" customWidth="1"/>
    <col min="13305" max="13305" width="15.42578125" style="27" bestFit="1" customWidth="1"/>
    <col min="13306" max="13306" width="9.42578125" style="27" bestFit="1" customWidth="1"/>
    <col min="13307" max="13550" width="9.140625" style="27"/>
    <col min="13551" max="13551" width="19" style="27" customWidth="1"/>
    <col min="13552" max="13552" width="57.5703125" style="27" customWidth="1"/>
    <col min="13553" max="13553" width="20.140625" style="27" customWidth="1"/>
    <col min="13554" max="13555" width="17.5703125" style="27" bestFit="1" customWidth="1"/>
    <col min="13556" max="13556" width="16.42578125" style="27" bestFit="1" customWidth="1"/>
    <col min="13557" max="13557" width="15.5703125" style="27" bestFit="1" customWidth="1"/>
    <col min="13558" max="13558" width="11.85546875" style="27" bestFit="1" customWidth="1"/>
    <col min="13559" max="13559" width="15.42578125" style="27" bestFit="1" customWidth="1"/>
    <col min="13560" max="13560" width="9.42578125" style="27" bestFit="1" customWidth="1"/>
    <col min="13561" max="13561" width="15.42578125" style="27" bestFit="1" customWidth="1"/>
    <col min="13562" max="13562" width="9.42578125" style="27" bestFit="1" customWidth="1"/>
    <col min="13563" max="13806" width="9.140625" style="27"/>
    <col min="13807" max="13807" width="19" style="27" customWidth="1"/>
    <col min="13808" max="13808" width="57.5703125" style="27" customWidth="1"/>
    <col min="13809" max="13809" width="20.140625" style="27" customWidth="1"/>
    <col min="13810" max="13811" width="17.5703125" style="27" bestFit="1" customWidth="1"/>
    <col min="13812" max="13812" width="16.42578125" style="27" bestFit="1" customWidth="1"/>
    <col min="13813" max="13813" width="15.5703125" style="27" bestFit="1" customWidth="1"/>
    <col min="13814" max="13814" width="11.85546875" style="27" bestFit="1" customWidth="1"/>
    <col min="13815" max="13815" width="15.42578125" style="27" bestFit="1" customWidth="1"/>
    <col min="13816" max="13816" width="9.42578125" style="27" bestFit="1" customWidth="1"/>
    <col min="13817" max="13817" width="15.42578125" style="27" bestFit="1" customWidth="1"/>
    <col min="13818" max="13818" width="9.42578125" style="27" bestFit="1" customWidth="1"/>
    <col min="13819" max="14062" width="9.140625" style="27"/>
    <col min="14063" max="14063" width="19" style="27" customWidth="1"/>
    <col min="14064" max="14064" width="57.5703125" style="27" customWidth="1"/>
    <col min="14065" max="14065" width="20.140625" style="27" customWidth="1"/>
    <col min="14066" max="14067" width="17.5703125" style="27" bestFit="1" customWidth="1"/>
    <col min="14068" max="14068" width="16.42578125" style="27" bestFit="1" customWidth="1"/>
    <col min="14069" max="14069" width="15.5703125" style="27" bestFit="1" customWidth="1"/>
    <col min="14070" max="14070" width="11.85546875" style="27" bestFit="1" customWidth="1"/>
    <col min="14071" max="14071" width="15.42578125" style="27" bestFit="1" customWidth="1"/>
    <col min="14072" max="14072" width="9.42578125" style="27" bestFit="1" customWidth="1"/>
    <col min="14073" max="14073" width="15.42578125" style="27" bestFit="1" customWidth="1"/>
    <col min="14074" max="14074" width="9.42578125" style="27" bestFit="1" customWidth="1"/>
    <col min="14075" max="14318" width="9.140625" style="27"/>
    <col min="14319" max="14319" width="19" style="27" customWidth="1"/>
    <col min="14320" max="14320" width="57.5703125" style="27" customWidth="1"/>
    <col min="14321" max="14321" width="20.140625" style="27" customWidth="1"/>
    <col min="14322" max="14323" width="17.5703125" style="27" bestFit="1" customWidth="1"/>
    <col min="14324" max="14324" width="16.42578125" style="27" bestFit="1" customWidth="1"/>
    <col min="14325" max="14325" width="15.5703125" style="27" bestFit="1" customWidth="1"/>
    <col min="14326" max="14326" width="11.85546875" style="27" bestFit="1" customWidth="1"/>
    <col min="14327" max="14327" width="15.42578125" style="27" bestFit="1" customWidth="1"/>
    <col min="14328" max="14328" width="9.42578125" style="27" bestFit="1" customWidth="1"/>
    <col min="14329" max="14329" width="15.42578125" style="27" bestFit="1" customWidth="1"/>
    <col min="14330" max="14330" width="9.42578125" style="27" bestFit="1" customWidth="1"/>
    <col min="14331" max="14574" width="9.140625" style="27"/>
    <col min="14575" max="14575" width="19" style="27" customWidth="1"/>
    <col min="14576" max="14576" width="57.5703125" style="27" customWidth="1"/>
    <col min="14577" max="14577" width="20.140625" style="27" customWidth="1"/>
    <col min="14578" max="14579" width="17.5703125" style="27" bestFit="1" customWidth="1"/>
    <col min="14580" max="14580" width="16.42578125" style="27" bestFit="1" customWidth="1"/>
    <col min="14581" max="14581" width="15.5703125" style="27" bestFit="1" customWidth="1"/>
    <col min="14582" max="14582" width="11.85546875" style="27" bestFit="1" customWidth="1"/>
    <col min="14583" max="14583" width="15.42578125" style="27" bestFit="1" customWidth="1"/>
    <col min="14584" max="14584" width="9.42578125" style="27" bestFit="1" customWidth="1"/>
    <col min="14585" max="14585" width="15.42578125" style="27" bestFit="1" customWidth="1"/>
    <col min="14586" max="14586" width="9.42578125" style="27" bestFit="1" customWidth="1"/>
    <col min="14587" max="14830" width="9.140625" style="27"/>
    <col min="14831" max="14831" width="19" style="27" customWidth="1"/>
    <col min="14832" max="14832" width="57.5703125" style="27" customWidth="1"/>
    <col min="14833" max="14833" width="20.140625" style="27" customWidth="1"/>
    <col min="14834" max="14835" width="17.5703125" style="27" bestFit="1" customWidth="1"/>
    <col min="14836" max="14836" width="16.42578125" style="27" bestFit="1" customWidth="1"/>
    <col min="14837" max="14837" width="15.5703125" style="27" bestFit="1" customWidth="1"/>
    <col min="14838" max="14838" width="11.85546875" style="27" bestFit="1" customWidth="1"/>
    <col min="14839" max="14839" width="15.42578125" style="27" bestFit="1" customWidth="1"/>
    <col min="14840" max="14840" width="9.42578125" style="27" bestFit="1" customWidth="1"/>
    <col min="14841" max="14841" width="15.42578125" style="27" bestFit="1" customWidth="1"/>
    <col min="14842" max="14842" width="9.42578125" style="27" bestFit="1" customWidth="1"/>
    <col min="14843" max="15086" width="9.140625" style="27"/>
    <col min="15087" max="15087" width="19" style="27" customWidth="1"/>
    <col min="15088" max="15088" width="57.5703125" style="27" customWidth="1"/>
    <col min="15089" max="15089" width="20.140625" style="27" customWidth="1"/>
    <col min="15090" max="15091" width="17.5703125" style="27" bestFit="1" customWidth="1"/>
    <col min="15092" max="15092" width="16.42578125" style="27" bestFit="1" customWidth="1"/>
    <col min="15093" max="15093" width="15.5703125" style="27" bestFit="1" customWidth="1"/>
    <col min="15094" max="15094" width="11.85546875" style="27" bestFit="1" customWidth="1"/>
    <col min="15095" max="15095" width="15.42578125" style="27" bestFit="1" customWidth="1"/>
    <col min="15096" max="15096" width="9.42578125" style="27" bestFit="1" customWidth="1"/>
    <col min="15097" max="15097" width="15.42578125" style="27" bestFit="1" customWidth="1"/>
    <col min="15098" max="15098" width="9.42578125" style="27" bestFit="1" customWidth="1"/>
    <col min="15099" max="15342" width="9.140625" style="27"/>
    <col min="15343" max="15343" width="19" style="27" customWidth="1"/>
    <col min="15344" max="15344" width="57.5703125" style="27" customWidth="1"/>
    <col min="15345" max="15345" width="20.140625" style="27" customWidth="1"/>
    <col min="15346" max="15347" width="17.5703125" style="27" bestFit="1" customWidth="1"/>
    <col min="15348" max="15348" width="16.42578125" style="27" bestFit="1" customWidth="1"/>
    <col min="15349" max="15349" width="15.5703125" style="27" bestFit="1" customWidth="1"/>
    <col min="15350" max="15350" width="11.85546875" style="27" bestFit="1" customWidth="1"/>
    <col min="15351" max="15351" width="15.42578125" style="27" bestFit="1" customWidth="1"/>
    <col min="15352" max="15352" width="9.42578125" style="27" bestFit="1" customWidth="1"/>
    <col min="15353" max="15353" width="15.42578125" style="27" bestFit="1" customWidth="1"/>
    <col min="15354" max="15354" width="9.42578125" style="27" bestFit="1" customWidth="1"/>
    <col min="15355" max="15598" width="9.140625" style="27"/>
    <col min="15599" max="15599" width="19" style="27" customWidth="1"/>
    <col min="15600" max="15600" width="57.5703125" style="27" customWidth="1"/>
    <col min="15601" max="15601" width="20.140625" style="27" customWidth="1"/>
    <col min="15602" max="15603" width="17.5703125" style="27" bestFit="1" customWidth="1"/>
    <col min="15604" max="15604" width="16.42578125" style="27" bestFit="1" customWidth="1"/>
    <col min="15605" max="15605" width="15.5703125" style="27" bestFit="1" customWidth="1"/>
    <col min="15606" max="15606" width="11.85546875" style="27" bestFit="1" customWidth="1"/>
    <col min="15607" max="15607" width="15.42578125" style="27" bestFit="1" customWidth="1"/>
    <col min="15608" max="15608" width="9.42578125" style="27" bestFit="1" customWidth="1"/>
    <col min="15609" max="15609" width="15.42578125" style="27" bestFit="1" customWidth="1"/>
    <col min="15610" max="15610" width="9.42578125" style="27" bestFit="1" customWidth="1"/>
    <col min="15611" max="15854" width="9.140625" style="27"/>
    <col min="15855" max="15855" width="19" style="27" customWidth="1"/>
    <col min="15856" max="15856" width="57.5703125" style="27" customWidth="1"/>
    <col min="15857" max="15857" width="20.140625" style="27" customWidth="1"/>
    <col min="15858" max="15859" width="17.5703125" style="27" bestFit="1" customWidth="1"/>
    <col min="15860" max="15860" width="16.42578125" style="27" bestFit="1" customWidth="1"/>
    <col min="15861" max="15861" width="15.5703125" style="27" bestFit="1" customWidth="1"/>
    <col min="15862" max="15862" width="11.85546875" style="27" bestFit="1" customWidth="1"/>
    <col min="15863" max="15863" width="15.42578125" style="27" bestFit="1" customWidth="1"/>
    <col min="15864" max="15864" width="9.42578125" style="27" bestFit="1" customWidth="1"/>
    <col min="15865" max="15865" width="15.42578125" style="27" bestFit="1" customWidth="1"/>
    <col min="15866" max="15866" width="9.42578125" style="27" bestFit="1" customWidth="1"/>
    <col min="15867" max="16110" width="9.140625" style="27"/>
    <col min="16111" max="16111" width="19" style="27" customWidth="1"/>
    <col min="16112" max="16112" width="57.5703125" style="27" customWidth="1"/>
    <col min="16113" max="16113" width="20.140625" style="27" customWidth="1"/>
    <col min="16114" max="16115" width="17.5703125" style="27" bestFit="1" customWidth="1"/>
    <col min="16116" max="16116" width="16.42578125" style="27" bestFit="1" customWidth="1"/>
    <col min="16117" max="16117" width="15.5703125" style="27" bestFit="1" customWidth="1"/>
    <col min="16118" max="16118" width="11.85546875" style="27" bestFit="1" customWidth="1"/>
    <col min="16119" max="16119" width="15.42578125" style="27" bestFit="1" customWidth="1"/>
    <col min="16120" max="16120" width="9.42578125" style="27" bestFit="1" customWidth="1"/>
    <col min="16121" max="16121" width="15.42578125" style="27" bestFit="1" customWidth="1"/>
    <col min="16122" max="16122" width="9.42578125" style="27" bestFit="1" customWidth="1"/>
    <col min="16123" max="16384" width="9.140625" style="27"/>
  </cols>
  <sheetData>
    <row r="1" spans="1:6" ht="15.75" hidden="1" x14ac:dyDescent="0.2">
      <c r="A1" s="310" t="s">
        <v>0</v>
      </c>
      <c r="B1" s="310"/>
      <c r="C1" s="310"/>
      <c r="D1" s="310"/>
      <c r="E1" s="310"/>
      <c r="F1" s="310"/>
    </row>
    <row r="2" spans="1:6" ht="18" hidden="1" x14ac:dyDescent="0.2">
      <c r="A2" s="104"/>
      <c r="B2" s="104"/>
      <c r="C2" s="104"/>
      <c r="D2" s="104"/>
      <c r="E2" s="104"/>
      <c r="F2" s="104"/>
    </row>
    <row r="3" spans="1:6" ht="15.75" hidden="1" customHeight="1" x14ac:dyDescent="0.2">
      <c r="A3" s="310" t="s">
        <v>20</v>
      </c>
      <c r="B3" s="310"/>
      <c r="C3" s="310"/>
      <c r="D3" s="310"/>
      <c r="E3" s="310"/>
      <c r="F3" s="310"/>
    </row>
    <row r="4" spans="1:6" ht="18" hidden="1" x14ac:dyDescent="0.2">
      <c r="A4" s="104"/>
      <c r="B4" s="104"/>
      <c r="C4" s="104"/>
      <c r="D4" s="104"/>
      <c r="E4" s="104"/>
      <c r="F4" s="104"/>
    </row>
    <row r="5" spans="1:6" ht="15.75" hidden="1" customHeight="1" x14ac:dyDescent="0.2">
      <c r="A5" s="310" t="s">
        <v>21</v>
      </c>
      <c r="B5" s="310"/>
      <c r="C5" s="310"/>
      <c r="D5" s="310"/>
      <c r="E5" s="310"/>
      <c r="F5" s="310"/>
    </row>
    <row r="6" spans="1:6" ht="18" hidden="1" x14ac:dyDescent="0.2">
      <c r="A6" s="39"/>
      <c r="B6" s="39"/>
      <c r="C6" s="104"/>
      <c r="D6" s="39"/>
      <c r="E6" s="39"/>
      <c r="F6" s="39"/>
    </row>
    <row r="7" spans="1:6" ht="18" x14ac:dyDescent="0.2">
      <c r="A7" s="104"/>
      <c r="B7" s="104"/>
      <c r="C7" s="104"/>
      <c r="D7" s="104"/>
      <c r="E7" s="104"/>
      <c r="F7" s="104"/>
    </row>
    <row r="8" spans="1:6" s="28" customFormat="1" ht="60" customHeight="1" x14ac:dyDescent="0.25">
      <c r="A8" s="309" t="s">
        <v>3</v>
      </c>
      <c r="B8" s="309"/>
      <c r="C8" s="102" t="s">
        <v>541</v>
      </c>
      <c r="D8" s="102" t="s">
        <v>543</v>
      </c>
      <c r="E8" s="102" t="s">
        <v>544</v>
      </c>
      <c r="F8" s="42" t="s">
        <v>534</v>
      </c>
    </row>
    <row r="9" spans="1:6" s="29" customFormat="1" ht="12.75" customHeight="1" x14ac:dyDescent="0.25">
      <c r="A9" s="308">
        <v>1</v>
      </c>
      <c r="B9" s="308"/>
      <c r="C9" s="98">
        <v>4</v>
      </c>
      <c r="D9" s="43">
        <v>3</v>
      </c>
      <c r="E9" s="43">
        <v>4</v>
      </c>
      <c r="F9" s="43">
        <v>5</v>
      </c>
    </row>
    <row r="10" spans="1:6" s="29" customFormat="1" x14ac:dyDescent="0.25">
      <c r="A10" s="129"/>
      <c r="B10" s="130" t="s">
        <v>70</v>
      </c>
      <c r="C10" s="123">
        <v>7283788.669999999</v>
      </c>
      <c r="D10" s="122">
        <v>12669710</v>
      </c>
      <c r="E10" s="122">
        <v>7163675.7700000014</v>
      </c>
      <c r="F10" s="123">
        <f t="shared" ref="F10:F41" si="0">+E10/C10*100</f>
        <v>98.350955725902494</v>
      </c>
    </row>
    <row r="11" spans="1:6" ht="20.25" customHeight="1" x14ac:dyDescent="0.2">
      <c r="A11" s="124" t="s">
        <v>71</v>
      </c>
      <c r="B11" s="125" t="s">
        <v>72</v>
      </c>
      <c r="C11" s="126">
        <v>7283788.669999999</v>
      </c>
      <c r="D11" s="126">
        <v>12183437</v>
      </c>
      <c r="E11" s="126">
        <v>7043039.8500000006</v>
      </c>
      <c r="F11" s="126">
        <f>+E11/C11*100</f>
        <v>96.69473084808763</v>
      </c>
    </row>
    <row r="12" spans="1:6" x14ac:dyDescent="0.2">
      <c r="A12" s="148" t="s">
        <v>73</v>
      </c>
      <c r="B12" s="149" t="s">
        <v>74</v>
      </c>
      <c r="C12" s="111">
        <v>4636515.2699999996</v>
      </c>
      <c r="D12" s="110">
        <v>6010961</v>
      </c>
      <c r="E12" s="110">
        <v>4601597.9200000009</v>
      </c>
      <c r="F12" s="111">
        <f t="shared" si="0"/>
        <v>99.246905316457656</v>
      </c>
    </row>
    <row r="13" spans="1:6" x14ac:dyDescent="0.2">
      <c r="A13" s="112" t="s">
        <v>75</v>
      </c>
      <c r="B13" s="113" t="s">
        <v>76</v>
      </c>
      <c r="C13" s="111">
        <v>3655404.11</v>
      </c>
      <c r="D13" s="110">
        <v>1308200</v>
      </c>
      <c r="E13" s="110">
        <v>3342916.2</v>
      </c>
      <c r="F13" s="111">
        <f t="shared" si="0"/>
        <v>91.451344349448689</v>
      </c>
    </row>
    <row r="14" spans="1:6" x14ac:dyDescent="0.2">
      <c r="A14" s="41" t="s">
        <v>77</v>
      </c>
      <c r="B14" s="40" t="s">
        <v>78</v>
      </c>
      <c r="C14" s="110">
        <v>3645695</v>
      </c>
      <c r="D14" s="110">
        <v>1306900</v>
      </c>
      <c r="E14" s="110">
        <v>3333797.5</v>
      </c>
      <c r="F14" s="110">
        <f t="shared" si="0"/>
        <v>91.444772533083537</v>
      </c>
    </row>
    <row r="15" spans="1:6" x14ac:dyDescent="0.2">
      <c r="A15" s="41" t="s">
        <v>358</v>
      </c>
      <c r="B15" s="40" t="s">
        <v>359</v>
      </c>
      <c r="C15" s="110">
        <v>0</v>
      </c>
      <c r="D15" s="110">
        <v>0</v>
      </c>
      <c r="E15" s="110">
        <v>0</v>
      </c>
      <c r="F15" s="110">
        <v>0</v>
      </c>
    </row>
    <row r="16" spans="1:6" x14ac:dyDescent="0.2">
      <c r="A16" s="41" t="s">
        <v>79</v>
      </c>
      <c r="B16" s="40" t="s">
        <v>80</v>
      </c>
      <c r="C16" s="110">
        <v>1706.36</v>
      </c>
      <c r="D16" s="110">
        <v>0</v>
      </c>
      <c r="E16" s="110">
        <v>509.15</v>
      </c>
      <c r="F16" s="110">
        <v>0</v>
      </c>
    </row>
    <row r="17" spans="1:6" x14ac:dyDescent="0.2">
      <c r="A17" s="41" t="s">
        <v>360</v>
      </c>
      <c r="B17" s="40" t="s">
        <v>361</v>
      </c>
      <c r="C17" s="110">
        <v>8002.75</v>
      </c>
      <c r="D17" s="110">
        <v>1300</v>
      </c>
      <c r="E17" s="110">
        <v>8609.5499999999993</v>
      </c>
      <c r="F17" s="110">
        <f t="shared" si="0"/>
        <v>107.58239355221642</v>
      </c>
    </row>
    <row r="18" spans="1:6" x14ac:dyDescent="0.2">
      <c r="A18" s="112" t="s">
        <v>81</v>
      </c>
      <c r="B18" s="113" t="s">
        <v>82</v>
      </c>
      <c r="C18" s="111">
        <v>378976.82</v>
      </c>
      <c r="D18" s="110">
        <v>42802</v>
      </c>
      <c r="E18" s="110">
        <v>447977.62</v>
      </c>
      <c r="F18" s="111">
        <f t="shared" si="0"/>
        <v>118.20712939646283</v>
      </c>
    </row>
    <row r="19" spans="1:6" x14ac:dyDescent="0.2">
      <c r="A19" s="41" t="s">
        <v>83</v>
      </c>
      <c r="B19" s="40" t="s">
        <v>82</v>
      </c>
      <c r="C19" s="110">
        <v>378976.82</v>
      </c>
      <c r="D19" s="110">
        <v>42802</v>
      </c>
      <c r="E19" s="110">
        <v>447977.62</v>
      </c>
      <c r="F19" s="110">
        <f t="shared" si="0"/>
        <v>118.20712939646283</v>
      </c>
    </row>
    <row r="20" spans="1:6" x14ac:dyDescent="0.2">
      <c r="A20" s="112" t="s">
        <v>84</v>
      </c>
      <c r="B20" s="113" t="s">
        <v>85</v>
      </c>
      <c r="C20" s="111">
        <v>602134.34000000008</v>
      </c>
      <c r="D20" s="110">
        <v>215500</v>
      </c>
      <c r="E20" s="110">
        <v>810704.10000000009</v>
      </c>
      <c r="F20" s="111">
        <f t="shared" si="0"/>
        <v>134.63840976085172</v>
      </c>
    </row>
    <row r="21" spans="1:6" x14ac:dyDescent="0.2">
      <c r="A21" s="41" t="s">
        <v>362</v>
      </c>
      <c r="B21" s="40" t="s">
        <v>363</v>
      </c>
      <c r="C21" s="110"/>
      <c r="D21" s="110">
        <v>0</v>
      </c>
      <c r="E21" s="110">
        <v>216141.31</v>
      </c>
      <c r="F21" s="110">
        <v>0</v>
      </c>
    </row>
    <row r="22" spans="1:6" x14ac:dyDescent="0.2">
      <c r="A22" s="41" t="s">
        <v>86</v>
      </c>
      <c r="B22" s="40" t="s">
        <v>87</v>
      </c>
      <c r="C22" s="110">
        <v>602049.30000000005</v>
      </c>
      <c r="D22" s="110">
        <v>215500</v>
      </c>
      <c r="E22" s="110">
        <v>594562.79</v>
      </c>
      <c r="F22" s="110">
        <f t="shared" si="0"/>
        <v>98.756495522874957</v>
      </c>
    </row>
    <row r="23" spans="1:6" x14ac:dyDescent="0.2">
      <c r="A23" s="41" t="s">
        <v>364</v>
      </c>
      <c r="B23" s="40" t="s">
        <v>365</v>
      </c>
      <c r="C23" s="110">
        <v>85.04</v>
      </c>
      <c r="D23" s="110">
        <v>0</v>
      </c>
      <c r="E23" s="110">
        <v>0</v>
      </c>
      <c r="F23" s="110">
        <f t="shared" si="0"/>
        <v>0</v>
      </c>
    </row>
    <row r="24" spans="1:6" x14ac:dyDescent="0.2">
      <c r="A24" s="148" t="s">
        <v>88</v>
      </c>
      <c r="B24" s="149" t="s">
        <v>89</v>
      </c>
      <c r="C24" s="111">
        <v>1211718.3</v>
      </c>
      <c r="D24" s="110">
        <v>849538</v>
      </c>
      <c r="E24" s="110">
        <v>1167167.4700000002</v>
      </c>
      <c r="F24" s="111">
        <f t="shared" si="0"/>
        <v>96.323334392160291</v>
      </c>
    </row>
    <row r="25" spans="1:6" x14ac:dyDescent="0.2">
      <c r="A25" s="112" t="s">
        <v>90</v>
      </c>
      <c r="B25" s="113" t="s">
        <v>91</v>
      </c>
      <c r="C25" s="111">
        <v>210279.77000000002</v>
      </c>
      <c r="D25" s="110">
        <v>36015</v>
      </c>
      <c r="E25" s="110">
        <v>247741.83000000002</v>
      </c>
      <c r="F25" s="111">
        <f t="shared" si="0"/>
        <v>117.81534191329959</v>
      </c>
    </row>
    <row r="26" spans="1:6" x14ac:dyDescent="0.2">
      <c r="A26" s="41" t="s">
        <v>92</v>
      </c>
      <c r="B26" s="40" t="s">
        <v>93</v>
      </c>
      <c r="C26" s="110">
        <v>84857.85</v>
      </c>
      <c r="D26" s="110">
        <v>9872</v>
      </c>
      <c r="E26" s="110">
        <v>105356.6</v>
      </c>
      <c r="F26" s="110">
        <f t="shared" si="0"/>
        <v>124.15657478948619</v>
      </c>
    </row>
    <row r="27" spans="1:6" x14ac:dyDescent="0.2">
      <c r="A27" s="41" t="s">
        <v>94</v>
      </c>
      <c r="B27" s="40" t="s">
        <v>95</v>
      </c>
      <c r="C27" s="110">
        <v>61609.54</v>
      </c>
      <c r="D27" s="110">
        <v>22400</v>
      </c>
      <c r="E27" s="110">
        <v>60775.479999999996</v>
      </c>
      <c r="F27" s="110">
        <f t="shared" si="0"/>
        <v>98.646216154186504</v>
      </c>
    </row>
    <row r="28" spans="1:6" x14ac:dyDescent="0.2">
      <c r="A28" s="41" t="s">
        <v>96</v>
      </c>
      <c r="B28" s="40" t="s">
        <v>97</v>
      </c>
      <c r="C28" s="110">
        <v>63812.38</v>
      </c>
      <c r="D28" s="110">
        <v>3743</v>
      </c>
      <c r="E28" s="110">
        <v>81609.750000000015</v>
      </c>
      <c r="F28" s="110">
        <f t="shared" si="0"/>
        <v>127.89015234974784</v>
      </c>
    </row>
    <row r="29" spans="1:6" x14ac:dyDescent="0.2">
      <c r="A29" s="41" t="s">
        <v>98</v>
      </c>
      <c r="B29" s="40" t="s">
        <v>99</v>
      </c>
      <c r="C29" s="110">
        <v>0</v>
      </c>
      <c r="D29" s="110">
        <v>0</v>
      </c>
      <c r="E29" s="110">
        <v>0</v>
      </c>
      <c r="F29" s="110">
        <v>0</v>
      </c>
    </row>
    <row r="30" spans="1:6" x14ac:dyDescent="0.2">
      <c r="A30" s="112" t="s">
        <v>100</v>
      </c>
      <c r="B30" s="113" t="s">
        <v>101</v>
      </c>
      <c r="C30" s="111">
        <v>149891.05000000002</v>
      </c>
      <c r="D30" s="110">
        <v>80144</v>
      </c>
      <c r="E30" s="110">
        <v>172487.82</v>
      </c>
      <c r="F30" s="111">
        <f t="shared" si="0"/>
        <v>115.07546314473078</v>
      </c>
    </row>
    <row r="31" spans="1:6" x14ac:dyDescent="0.2">
      <c r="A31" s="41" t="s">
        <v>102</v>
      </c>
      <c r="B31" s="40" t="s">
        <v>103</v>
      </c>
      <c r="C31" s="110">
        <v>67007.16</v>
      </c>
      <c r="D31" s="110">
        <v>47250</v>
      </c>
      <c r="E31" s="110">
        <v>57718.94</v>
      </c>
      <c r="F31" s="110">
        <f t="shared" si="0"/>
        <v>86.138466396725363</v>
      </c>
    </row>
    <row r="32" spans="1:6" x14ac:dyDescent="0.2">
      <c r="A32" s="41" t="s">
        <v>366</v>
      </c>
      <c r="B32" s="40" t="s">
        <v>367</v>
      </c>
      <c r="C32" s="110">
        <v>0</v>
      </c>
      <c r="D32" s="110">
        <v>0</v>
      </c>
      <c r="E32" s="110">
        <v>0</v>
      </c>
      <c r="F32" s="110" t="e">
        <f t="shared" si="0"/>
        <v>#DIV/0!</v>
      </c>
    </row>
    <row r="33" spans="1:6" x14ac:dyDescent="0.2">
      <c r="A33" s="41" t="s">
        <v>104</v>
      </c>
      <c r="B33" s="40" t="s">
        <v>105</v>
      </c>
      <c r="C33" s="110">
        <v>70605.210000000006</v>
      </c>
      <c r="D33" s="110">
        <v>28540</v>
      </c>
      <c r="E33" s="110">
        <v>92308.74</v>
      </c>
      <c r="F33" s="110">
        <f t="shared" si="0"/>
        <v>130.7392754727307</v>
      </c>
    </row>
    <row r="34" spans="1:6" x14ac:dyDescent="0.2">
      <c r="A34" s="41" t="s">
        <v>106</v>
      </c>
      <c r="B34" s="40" t="s">
        <v>107</v>
      </c>
      <c r="C34" s="110">
        <v>6133.92</v>
      </c>
      <c r="D34" s="110">
        <v>1900</v>
      </c>
      <c r="E34" s="110">
        <v>6804.2099999999991</v>
      </c>
      <c r="F34" s="110">
        <f t="shared" si="0"/>
        <v>110.9275960560294</v>
      </c>
    </row>
    <row r="35" spans="1:6" x14ac:dyDescent="0.2">
      <c r="A35" s="41" t="s">
        <v>108</v>
      </c>
      <c r="B35" s="40" t="s">
        <v>109</v>
      </c>
      <c r="C35" s="110">
        <v>5068.51</v>
      </c>
      <c r="D35" s="110">
        <v>1454</v>
      </c>
      <c r="E35" s="110">
        <v>15070.82</v>
      </c>
      <c r="F35" s="110">
        <f t="shared" si="0"/>
        <v>297.34221694344092</v>
      </c>
    </row>
    <row r="36" spans="1:6" x14ac:dyDescent="0.2">
      <c r="A36" s="41" t="s">
        <v>110</v>
      </c>
      <c r="B36" s="40" t="s">
        <v>111</v>
      </c>
      <c r="C36" s="110">
        <v>1076.25</v>
      </c>
      <c r="D36" s="110">
        <v>1000</v>
      </c>
      <c r="E36" s="110">
        <v>585.11</v>
      </c>
      <c r="F36" s="110">
        <f t="shared" si="0"/>
        <v>54.365621370499419</v>
      </c>
    </row>
    <row r="37" spans="1:6" x14ac:dyDescent="0.2">
      <c r="A37" s="112" t="s">
        <v>112</v>
      </c>
      <c r="B37" s="113" t="s">
        <v>113</v>
      </c>
      <c r="C37" s="111">
        <v>565431.49</v>
      </c>
      <c r="D37" s="110">
        <v>76300</v>
      </c>
      <c r="E37" s="110">
        <v>517316.83</v>
      </c>
      <c r="F37" s="111">
        <f t="shared" si="0"/>
        <v>91.490629572116688</v>
      </c>
    </row>
    <row r="38" spans="1:6" x14ac:dyDescent="0.2">
      <c r="A38" s="41" t="s">
        <v>114</v>
      </c>
      <c r="B38" s="40" t="s">
        <v>115</v>
      </c>
      <c r="C38" s="110">
        <v>42184.73</v>
      </c>
      <c r="D38" s="110">
        <v>5600</v>
      </c>
      <c r="E38" s="110">
        <v>36671.160000000003</v>
      </c>
      <c r="F38" s="110">
        <f t="shared" si="0"/>
        <v>86.929938866504543</v>
      </c>
    </row>
    <row r="39" spans="1:6" x14ac:dyDescent="0.2">
      <c r="A39" s="41" t="s">
        <v>116</v>
      </c>
      <c r="B39" s="40" t="s">
        <v>117</v>
      </c>
      <c r="C39" s="110">
        <v>75583.179999999993</v>
      </c>
      <c r="D39" s="110">
        <v>6650</v>
      </c>
      <c r="E39" s="110">
        <v>60205.570000000007</v>
      </c>
      <c r="F39" s="110">
        <f t="shared" si="0"/>
        <v>79.654719475946905</v>
      </c>
    </row>
    <row r="40" spans="1:6" x14ac:dyDescent="0.2">
      <c r="A40" s="41" t="s">
        <v>118</v>
      </c>
      <c r="B40" s="40" t="s">
        <v>119</v>
      </c>
      <c r="C40" s="110">
        <v>42157.67</v>
      </c>
      <c r="D40" s="110">
        <v>4000</v>
      </c>
      <c r="E40" s="110">
        <v>34100.79</v>
      </c>
      <c r="F40" s="110">
        <f t="shared" si="0"/>
        <v>80.888697122018371</v>
      </c>
    </row>
    <row r="41" spans="1:6" x14ac:dyDescent="0.2">
      <c r="A41" s="41" t="s">
        <v>120</v>
      </c>
      <c r="B41" s="40" t="s">
        <v>121</v>
      </c>
      <c r="C41" s="110">
        <v>15655.84</v>
      </c>
      <c r="D41" s="110">
        <v>6600</v>
      </c>
      <c r="E41" s="110">
        <v>22171.29</v>
      </c>
      <c r="F41" s="110">
        <f t="shared" si="0"/>
        <v>141.61673854612721</v>
      </c>
    </row>
    <row r="42" spans="1:6" x14ac:dyDescent="0.2">
      <c r="A42" s="41" t="s">
        <v>122</v>
      </c>
      <c r="B42" s="40" t="s">
        <v>123</v>
      </c>
      <c r="C42" s="110">
        <v>33485.32</v>
      </c>
      <c r="D42" s="110">
        <v>6200</v>
      </c>
      <c r="E42" s="110">
        <v>24391.29</v>
      </c>
      <c r="F42" s="110">
        <f t="shared" ref="F42:F65" si="1">+E42/C42*100</f>
        <v>72.841740798654456</v>
      </c>
    </row>
    <row r="43" spans="1:6" x14ac:dyDescent="0.2">
      <c r="A43" s="41" t="s">
        <v>124</v>
      </c>
      <c r="B43" s="40" t="s">
        <v>125</v>
      </c>
      <c r="C43" s="110">
        <v>4642.1000000000004</v>
      </c>
      <c r="D43" s="110">
        <v>3900</v>
      </c>
      <c r="E43" s="110">
        <v>11748.93</v>
      </c>
      <c r="F43" s="110">
        <f t="shared" si="1"/>
        <v>253.09515090153161</v>
      </c>
    </row>
    <row r="44" spans="1:6" x14ac:dyDescent="0.2">
      <c r="A44" s="41" t="s">
        <v>126</v>
      </c>
      <c r="B44" s="40" t="s">
        <v>127</v>
      </c>
      <c r="C44" s="110">
        <v>169267.95</v>
      </c>
      <c r="D44" s="110">
        <v>31300</v>
      </c>
      <c r="E44" s="110">
        <v>219003.47999999998</v>
      </c>
      <c r="F44" s="110">
        <f t="shared" si="1"/>
        <v>129.38272130075418</v>
      </c>
    </row>
    <row r="45" spans="1:6" x14ac:dyDescent="0.2">
      <c r="A45" s="41" t="s">
        <v>128</v>
      </c>
      <c r="B45" s="40" t="s">
        <v>129</v>
      </c>
      <c r="C45" s="110">
        <v>26049.01</v>
      </c>
      <c r="D45" s="110">
        <v>7500</v>
      </c>
      <c r="E45" s="110">
        <v>17004.07</v>
      </c>
      <c r="F45" s="110">
        <f t="shared" si="1"/>
        <v>65.27722166792519</v>
      </c>
    </row>
    <row r="46" spans="1:6" x14ac:dyDescent="0.2">
      <c r="A46" s="41" t="s">
        <v>130</v>
      </c>
      <c r="B46" s="40" t="s">
        <v>131</v>
      </c>
      <c r="C46" s="110">
        <v>156405.69</v>
      </c>
      <c r="D46" s="110">
        <v>4550</v>
      </c>
      <c r="E46" s="110">
        <v>92020.25</v>
      </c>
      <c r="F46" s="110">
        <f t="shared" si="1"/>
        <v>58.834336525736376</v>
      </c>
    </row>
    <row r="47" spans="1:6" x14ac:dyDescent="0.2">
      <c r="A47" s="112" t="s">
        <v>132</v>
      </c>
      <c r="B47" s="113" t="s">
        <v>133</v>
      </c>
      <c r="C47" s="111">
        <v>55125.62</v>
      </c>
      <c r="D47" s="110">
        <v>1250</v>
      </c>
      <c r="E47" s="110">
        <v>64402.119999999995</v>
      </c>
      <c r="F47" s="111">
        <f t="shared" si="1"/>
        <v>116.82792864733311</v>
      </c>
    </row>
    <row r="48" spans="1:6" x14ac:dyDescent="0.2">
      <c r="A48" s="41" t="s">
        <v>134</v>
      </c>
      <c r="B48" s="40" t="s">
        <v>133</v>
      </c>
      <c r="C48" s="110">
        <v>55125.62</v>
      </c>
      <c r="D48" s="110">
        <v>1250</v>
      </c>
      <c r="E48" s="110">
        <v>64402.119999999995</v>
      </c>
      <c r="F48" s="110">
        <f t="shared" si="1"/>
        <v>116.82792864733311</v>
      </c>
    </row>
    <row r="49" spans="1:6" x14ac:dyDescent="0.2">
      <c r="A49" s="112" t="s">
        <v>135</v>
      </c>
      <c r="B49" s="113" t="s">
        <v>136</v>
      </c>
      <c r="C49" s="111">
        <v>230990.37</v>
      </c>
      <c r="D49" s="110">
        <v>6426</v>
      </c>
      <c r="E49" s="110">
        <v>165218.86999999997</v>
      </c>
      <c r="F49" s="111">
        <f t="shared" si="1"/>
        <v>71.52630215709857</v>
      </c>
    </row>
    <row r="50" spans="1:6" ht="25.5" x14ac:dyDescent="0.2">
      <c r="A50" s="41" t="s">
        <v>137</v>
      </c>
      <c r="B50" s="40" t="s">
        <v>138</v>
      </c>
      <c r="C50" s="110"/>
      <c r="D50" s="110">
        <v>0</v>
      </c>
      <c r="E50" s="110">
        <v>0</v>
      </c>
      <c r="F50" s="110">
        <v>0</v>
      </c>
    </row>
    <row r="51" spans="1:6" x14ac:dyDescent="0.2">
      <c r="A51" s="41" t="s">
        <v>139</v>
      </c>
      <c r="B51" s="40" t="s">
        <v>140</v>
      </c>
      <c r="C51" s="110">
        <v>1907.33</v>
      </c>
      <c r="D51" s="110">
        <v>0</v>
      </c>
      <c r="E51" s="110">
        <v>1719.34</v>
      </c>
      <c r="F51" s="110">
        <f t="shared" si="1"/>
        <v>90.14381360330934</v>
      </c>
    </row>
    <row r="52" spans="1:6" x14ac:dyDescent="0.2">
      <c r="A52" s="41" t="s">
        <v>141</v>
      </c>
      <c r="B52" s="40" t="s">
        <v>142</v>
      </c>
      <c r="C52" s="110">
        <v>77988.06</v>
      </c>
      <c r="D52" s="110">
        <v>3000</v>
      </c>
      <c r="E52" s="110">
        <v>55995.599999999991</v>
      </c>
      <c r="F52" s="110">
        <f t="shared" si="1"/>
        <v>71.800221726248864</v>
      </c>
    </row>
    <row r="53" spans="1:6" x14ac:dyDescent="0.2">
      <c r="A53" s="41" t="s">
        <v>143</v>
      </c>
      <c r="B53" s="40" t="s">
        <v>144</v>
      </c>
      <c r="C53" s="110">
        <v>15825.6</v>
      </c>
      <c r="D53" s="110">
        <v>500</v>
      </c>
      <c r="E53" s="110">
        <v>9010.67</v>
      </c>
      <c r="F53" s="110">
        <f t="shared" si="1"/>
        <v>56.937304114851884</v>
      </c>
    </row>
    <row r="54" spans="1:6" x14ac:dyDescent="0.2">
      <c r="A54" s="41" t="s">
        <v>145</v>
      </c>
      <c r="B54" s="40" t="s">
        <v>146</v>
      </c>
      <c r="C54" s="110">
        <v>3106.1</v>
      </c>
      <c r="D54" s="110">
        <v>0</v>
      </c>
      <c r="E54" s="110">
        <v>3016.16</v>
      </c>
      <c r="F54" s="110">
        <f t="shared" si="1"/>
        <v>97.104407456295675</v>
      </c>
    </row>
    <row r="55" spans="1:6" x14ac:dyDescent="0.2">
      <c r="A55" s="41" t="s">
        <v>147</v>
      </c>
      <c r="B55" s="40" t="s">
        <v>148</v>
      </c>
      <c r="C55" s="110">
        <v>2637.59</v>
      </c>
      <c r="D55" s="110">
        <v>0</v>
      </c>
      <c r="E55" s="110">
        <v>290.33</v>
      </c>
      <c r="F55" s="110">
        <f t="shared" si="1"/>
        <v>11.0073969039919</v>
      </c>
    </row>
    <row r="56" spans="1:6" x14ac:dyDescent="0.2">
      <c r="A56" s="41" t="s">
        <v>149</v>
      </c>
      <c r="B56" s="40" t="s">
        <v>136</v>
      </c>
      <c r="C56" s="110">
        <v>129525.69</v>
      </c>
      <c r="D56" s="110">
        <v>2926</v>
      </c>
      <c r="E56" s="110">
        <v>95186.76999999999</v>
      </c>
      <c r="F56" s="110">
        <f t="shared" si="1"/>
        <v>73.488718724447637</v>
      </c>
    </row>
    <row r="57" spans="1:6" x14ac:dyDescent="0.2">
      <c r="A57" s="148" t="s">
        <v>150</v>
      </c>
      <c r="B57" s="149" t="s">
        <v>151</v>
      </c>
      <c r="C57" s="111">
        <v>7696.15</v>
      </c>
      <c r="D57" s="110">
        <v>2590</v>
      </c>
      <c r="E57" s="110">
        <v>6949.7900000000009</v>
      </c>
      <c r="F57" s="111">
        <f t="shared" si="1"/>
        <v>90.302164069047535</v>
      </c>
    </row>
    <row r="58" spans="1:6" x14ac:dyDescent="0.2">
      <c r="A58" s="112" t="s">
        <v>368</v>
      </c>
      <c r="B58" s="113" t="s">
        <v>369</v>
      </c>
      <c r="C58" s="111">
        <v>0</v>
      </c>
      <c r="D58" s="110">
        <v>0</v>
      </c>
      <c r="E58" s="110">
        <v>0</v>
      </c>
      <c r="F58" s="111" t="e">
        <f t="shared" si="1"/>
        <v>#DIV/0!</v>
      </c>
    </row>
    <row r="59" spans="1:6" ht="25.5" x14ac:dyDescent="0.2">
      <c r="A59" s="41" t="s">
        <v>370</v>
      </c>
      <c r="B59" s="40" t="s">
        <v>371</v>
      </c>
      <c r="C59" s="110"/>
      <c r="D59" s="110">
        <v>0</v>
      </c>
      <c r="E59" s="110">
        <v>0</v>
      </c>
      <c r="F59" s="110">
        <v>0</v>
      </c>
    </row>
    <row r="60" spans="1:6" ht="25.5" x14ac:dyDescent="0.2">
      <c r="A60" s="41" t="s">
        <v>372</v>
      </c>
      <c r="B60" s="40" t="s">
        <v>373</v>
      </c>
      <c r="C60" s="110"/>
      <c r="D60" s="110">
        <v>0</v>
      </c>
      <c r="E60" s="110">
        <v>0</v>
      </c>
      <c r="F60" s="110">
        <v>0</v>
      </c>
    </row>
    <row r="61" spans="1:6" x14ac:dyDescent="0.2">
      <c r="A61" s="112" t="s">
        <v>152</v>
      </c>
      <c r="B61" s="113" t="s">
        <v>153</v>
      </c>
      <c r="C61" s="111">
        <v>7696.15</v>
      </c>
      <c r="D61" s="110">
        <v>1430</v>
      </c>
      <c r="E61" s="110">
        <v>6949.7900000000009</v>
      </c>
      <c r="F61" s="111">
        <f t="shared" si="1"/>
        <v>90.302164069047535</v>
      </c>
    </row>
    <row r="62" spans="1:6" x14ac:dyDescent="0.2">
      <c r="A62" s="41" t="s">
        <v>154</v>
      </c>
      <c r="B62" s="40" t="s">
        <v>155</v>
      </c>
      <c r="C62" s="110">
        <v>4830.03</v>
      </c>
      <c r="D62" s="110">
        <v>1430</v>
      </c>
      <c r="E62" s="110">
        <v>6819.16</v>
      </c>
      <c r="F62" s="110">
        <f t="shared" si="1"/>
        <v>141.18255994269185</v>
      </c>
    </row>
    <row r="63" spans="1:6" ht="25.5" x14ac:dyDescent="0.2">
      <c r="A63" s="41" t="s">
        <v>374</v>
      </c>
      <c r="B63" s="40" t="s">
        <v>375</v>
      </c>
      <c r="C63" s="110">
        <v>87.58</v>
      </c>
      <c r="D63" s="110">
        <v>0</v>
      </c>
      <c r="E63" s="110">
        <v>12.78</v>
      </c>
      <c r="F63" s="110">
        <f t="shared" si="1"/>
        <v>14.59237268782827</v>
      </c>
    </row>
    <row r="64" spans="1:6" x14ac:dyDescent="0.2">
      <c r="A64" s="41" t="s">
        <v>376</v>
      </c>
      <c r="B64" s="40" t="s">
        <v>377</v>
      </c>
      <c r="C64" s="110">
        <v>2777.21</v>
      </c>
      <c r="D64" s="110">
        <v>0</v>
      </c>
      <c r="E64" s="110">
        <v>117.85</v>
      </c>
      <c r="F64" s="110">
        <f t="shared" si="1"/>
        <v>4.2434673647293506</v>
      </c>
    </row>
    <row r="65" spans="1:6" x14ac:dyDescent="0.2">
      <c r="A65" s="41" t="s">
        <v>378</v>
      </c>
      <c r="B65" s="40" t="s">
        <v>379</v>
      </c>
      <c r="C65" s="110">
        <v>1.33</v>
      </c>
      <c r="D65" s="110">
        <v>0</v>
      </c>
      <c r="E65" s="110">
        <v>0</v>
      </c>
      <c r="F65" s="110">
        <f t="shared" si="1"/>
        <v>0</v>
      </c>
    </row>
    <row r="66" spans="1:6" x14ac:dyDescent="0.2">
      <c r="A66" s="148" t="s">
        <v>156</v>
      </c>
      <c r="B66" s="149" t="s">
        <v>157</v>
      </c>
      <c r="C66" s="111">
        <v>0</v>
      </c>
      <c r="D66" s="110">
        <v>0</v>
      </c>
      <c r="E66" s="110">
        <v>0</v>
      </c>
      <c r="F66" s="111">
        <v>0</v>
      </c>
    </row>
    <row r="67" spans="1:6" x14ac:dyDescent="0.2">
      <c r="A67" s="112" t="s">
        <v>380</v>
      </c>
      <c r="B67" s="113" t="s">
        <v>381</v>
      </c>
      <c r="C67" s="111">
        <v>0</v>
      </c>
      <c r="D67" s="110">
        <v>0</v>
      </c>
      <c r="E67" s="110">
        <v>0</v>
      </c>
      <c r="F67" s="111">
        <v>0</v>
      </c>
    </row>
    <row r="68" spans="1:6" ht="25.5" x14ac:dyDescent="0.2">
      <c r="A68" s="41" t="s">
        <v>382</v>
      </c>
      <c r="B68" s="40" t="s">
        <v>383</v>
      </c>
      <c r="C68" s="110"/>
      <c r="D68" s="110">
        <v>0</v>
      </c>
      <c r="E68" s="110">
        <v>0</v>
      </c>
      <c r="F68" s="109">
        <v>0</v>
      </c>
    </row>
    <row r="69" spans="1:6" ht="25.5" x14ac:dyDescent="0.2">
      <c r="A69" s="112" t="s">
        <v>158</v>
      </c>
      <c r="B69" s="113" t="s">
        <v>159</v>
      </c>
      <c r="C69" s="111">
        <v>0</v>
      </c>
      <c r="D69" s="110">
        <v>0</v>
      </c>
      <c r="E69" s="110">
        <v>0</v>
      </c>
      <c r="F69" s="111">
        <v>0</v>
      </c>
    </row>
    <row r="70" spans="1:6" ht="25.5" x14ac:dyDescent="0.2">
      <c r="A70" s="41" t="s">
        <v>384</v>
      </c>
      <c r="B70" s="40" t="s">
        <v>385</v>
      </c>
      <c r="C70" s="110"/>
      <c r="D70" s="110">
        <v>0</v>
      </c>
      <c r="E70" s="110">
        <v>0</v>
      </c>
      <c r="F70" s="109">
        <v>0</v>
      </c>
    </row>
    <row r="71" spans="1:6" x14ac:dyDescent="0.2">
      <c r="A71" s="41" t="s">
        <v>160</v>
      </c>
      <c r="B71" s="40" t="s">
        <v>161</v>
      </c>
      <c r="C71" s="110"/>
      <c r="D71" s="110">
        <v>0</v>
      </c>
      <c r="E71" s="110">
        <v>0</v>
      </c>
      <c r="F71" s="110">
        <v>0</v>
      </c>
    </row>
    <row r="72" spans="1:6" ht="25.5" x14ac:dyDescent="0.2">
      <c r="A72" s="112" t="s">
        <v>162</v>
      </c>
      <c r="B72" s="113" t="s">
        <v>163</v>
      </c>
      <c r="C72" s="111">
        <v>0</v>
      </c>
      <c r="D72" s="110">
        <v>0</v>
      </c>
      <c r="E72" s="110">
        <v>0</v>
      </c>
      <c r="F72" s="111">
        <v>0</v>
      </c>
    </row>
    <row r="73" spans="1:6" ht="25.5" x14ac:dyDescent="0.2">
      <c r="A73" s="41" t="s">
        <v>164</v>
      </c>
      <c r="B73" s="40" t="s">
        <v>163</v>
      </c>
      <c r="C73" s="110"/>
      <c r="D73" s="110">
        <v>0</v>
      </c>
      <c r="E73" s="110">
        <v>0</v>
      </c>
      <c r="F73" s="110">
        <v>0</v>
      </c>
    </row>
    <row r="74" spans="1:6" x14ac:dyDescent="0.2">
      <c r="A74" s="148" t="s">
        <v>165</v>
      </c>
      <c r="B74" s="149" t="s">
        <v>166</v>
      </c>
      <c r="C74" s="111">
        <v>831045.59</v>
      </c>
      <c r="D74" s="110">
        <v>0</v>
      </c>
      <c r="E74" s="110">
        <v>461109.5</v>
      </c>
      <c r="F74" s="111">
        <f t="shared" ref="F74:F103" si="2">+E74/C74*100</f>
        <v>55.485463799886112</v>
      </c>
    </row>
    <row r="75" spans="1:6" x14ac:dyDescent="0.2">
      <c r="A75" s="112" t="s">
        <v>167</v>
      </c>
      <c r="B75" s="113" t="s">
        <v>168</v>
      </c>
      <c r="C75" s="111"/>
      <c r="D75" s="110">
        <v>0</v>
      </c>
      <c r="E75" s="110">
        <v>0</v>
      </c>
      <c r="F75" s="111">
        <v>0</v>
      </c>
    </row>
    <row r="76" spans="1:6" x14ac:dyDescent="0.2">
      <c r="A76" s="41" t="s">
        <v>169</v>
      </c>
      <c r="B76" s="40" t="s">
        <v>170</v>
      </c>
      <c r="C76" s="110"/>
      <c r="D76" s="110">
        <v>0</v>
      </c>
      <c r="E76" s="110">
        <v>0</v>
      </c>
      <c r="F76" s="110">
        <v>0</v>
      </c>
    </row>
    <row r="77" spans="1:6" ht="25.5" x14ac:dyDescent="0.2">
      <c r="A77" s="112" t="s">
        <v>386</v>
      </c>
      <c r="B77" s="113" t="s">
        <v>387</v>
      </c>
      <c r="C77" s="111">
        <v>0</v>
      </c>
      <c r="D77" s="110">
        <v>0</v>
      </c>
      <c r="E77" s="110">
        <v>0</v>
      </c>
      <c r="F77" s="111">
        <v>0</v>
      </c>
    </row>
    <row r="78" spans="1:6" ht="25.5" x14ac:dyDescent="0.2">
      <c r="A78" s="41" t="s">
        <v>388</v>
      </c>
      <c r="B78" s="40" t="s">
        <v>389</v>
      </c>
      <c r="C78" s="110"/>
      <c r="D78" s="110">
        <v>0</v>
      </c>
      <c r="E78" s="110">
        <v>0</v>
      </c>
      <c r="F78" s="110">
        <v>0</v>
      </c>
    </row>
    <row r="79" spans="1:6" x14ac:dyDescent="0.2">
      <c r="A79" s="112" t="s">
        <v>171</v>
      </c>
      <c r="B79" s="113" t="s">
        <v>172</v>
      </c>
      <c r="C79" s="111">
        <v>0</v>
      </c>
      <c r="D79" s="110">
        <v>0</v>
      </c>
      <c r="E79" s="110">
        <v>0</v>
      </c>
      <c r="F79" s="111">
        <v>0</v>
      </c>
    </row>
    <row r="80" spans="1:6" x14ac:dyDescent="0.2">
      <c r="A80" s="41" t="s">
        <v>173</v>
      </c>
      <c r="B80" s="40" t="s">
        <v>174</v>
      </c>
      <c r="C80" s="110"/>
      <c r="D80" s="110">
        <v>0</v>
      </c>
      <c r="E80" s="110">
        <v>0</v>
      </c>
      <c r="F80" s="110">
        <v>0</v>
      </c>
    </row>
    <row r="81" spans="1:6" x14ac:dyDescent="0.2">
      <c r="A81" s="112" t="s">
        <v>175</v>
      </c>
      <c r="B81" s="113" t="s">
        <v>176</v>
      </c>
      <c r="C81" s="111">
        <v>0</v>
      </c>
      <c r="D81" s="110">
        <v>0</v>
      </c>
      <c r="E81" s="110">
        <v>0</v>
      </c>
      <c r="F81" s="111">
        <v>0</v>
      </c>
    </row>
    <row r="82" spans="1:6" x14ac:dyDescent="0.2">
      <c r="A82" s="41" t="s">
        <v>177</v>
      </c>
      <c r="B82" s="40" t="s">
        <v>178</v>
      </c>
      <c r="C82" s="110"/>
      <c r="D82" s="110">
        <v>0</v>
      </c>
      <c r="E82" s="110">
        <v>0</v>
      </c>
      <c r="F82" s="110">
        <v>0</v>
      </c>
    </row>
    <row r="83" spans="1:6" ht="25.5" x14ac:dyDescent="0.2">
      <c r="A83" s="41" t="s">
        <v>179</v>
      </c>
      <c r="B83" s="40" t="s">
        <v>180</v>
      </c>
      <c r="C83" s="110"/>
      <c r="D83" s="110">
        <v>0</v>
      </c>
      <c r="E83" s="110">
        <v>0</v>
      </c>
      <c r="F83" s="110">
        <v>0</v>
      </c>
    </row>
    <row r="84" spans="1:6" x14ac:dyDescent="0.2">
      <c r="A84" s="112" t="s">
        <v>181</v>
      </c>
      <c r="B84" s="113" t="s">
        <v>182</v>
      </c>
      <c r="C84" s="111">
        <v>0</v>
      </c>
      <c r="D84" s="110">
        <v>0</v>
      </c>
      <c r="E84" s="110">
        <v>0</v>
      </c>
      <c r="F84" s="111">
        <v>0</v>
      </c>
    </row>
    <row r="85" spans="1:6" x14ac:dyDescent="0.2">
      <c r="A85" s="41" t="s">
        <v>183</v>
      </c>
      <c r="B85" s="40" t="s">
        <v>184</v>
      </c>
      <c r="C85" s="110"/>
      <c r="D85" s="110">
        <v>0</v>
      </c>
      <c r="E85" s="110">
        <v>0</v>
      </c>
      <c r="F85" s="110">
        <v>0</v>
      </c>
    </row>
    <row r="86" spans="1:6" x14ac:dyDescent="0.2">
      <c r="A86" s="151" t="s">
        <v>185</v>
      </c>
      <c r="B86" s="152" t="s">
        <v>186</v>
      </c>
      <c r="C86" s="111">
        <v>831045.59</v>
      </c>
      <c r="D86" s="110">
        <v>0</v>
      </c>
      <c r="E86" s="110">
        <v>461109.5</v>
      </c>
      <c r="F86" s="111">
        <f t="shared" si="2"/>
        <v>55.485463799886112</v>
      </c>
    </row>
    <row r="87" spans="1:6" ht="25.5" x14ac:dyDescent="0.2">
      <c r="A87" s="41" t="s">
        <v>187</v>
      </c>
      <c r="B87" s="40" t="s">
        <v>188</v>
      </c>
      <c r="C87" s="110">
        <v>563626.06999999995</v>
      </c>
      <c r="D87" s="110">
        <v>0</v>
      </c>
      <c r="E87" s="110">
        <v>102500</v>
      </c>
      <c r="F87" s="110">
        <v>0</v>
      </c>
    </row>
    <row r="88" spans="1:6" ht="25.5" x14ac:dyDescent="0.2">
      <c r="A88" s="41" t="s">
        <v>189</v>
      </c>
      <c r="B88" s="40" t="s">
        <v>190</v>
      </c>
      <c r="C88" s="110"/>
      <c r="D88" s="110">
        <v>0</v>
      </c>
      <c r="E88" s="110">
        <v>0</v>
      </c>
      <c r="F88" s="110">
        <v>0</v>
      </c>
    </row>
    <row r="89" spans="1:6" ht="25.5" x14ac:dyDescent="0.2">
      <c r="A89" s="41" t="s">
        <v>390</v>
      </c>
      <c r="B89" s="40" t="s">
        <v>280</v>
      </c>
      <c r="C89" s="110">
        <v>267419.52000000002</v>
      </c>
      <c r="D89" s="110">
        <v>0</v>
      </c>
      <c r="E89" s="110">
        <v>358609.5</v>
      </c>
      <c r="F89" s="110">
        <f t="shared" si="2"/>
        <v>134.0999714605725</v>
      </c>
    </row>
    <row r="90" spans="1:6" ht="25.5" x14ac:dyDescent="0.2">
      <c r="A90" s="41" t="s">
        <v>191</v>
      </c>
      <c r="B90" s="40" t="s">
        <v>192</v>
      </c>
      <c r="C90" s="110"/>
      <c r="D90" s="110">
        <v>0</v>
      </c>
      <c r="E90" s="110">
        <v>0</v>
      </c>
      <c r="F90" s="110">
        <v>0</v>
      </c>
    </row>
    <row r="91" spans="1:6" ht="25.5" x14ac:dyDescent="0.2">
      <c r="A91" s="148" t="s">
        <v>193</v>
      </c>
      <c r="B91" s="149" t="s">
        <v>194</v>
      </c>
      <c r="C91" s="111">
        <v>589911.72</v>
      </c>
      <c r="D91" s="110">
        <v>5600</v>
      </c>
      <c r="E91" s="110">
        <v>786703.87</v>
      </c>
      <c r="F91" s="111">
        <f t="shared" si="2"/>
        <v>133.35959319472411</v>
      </c>
    </row>
    <row r="92" spans="1:6" x14ac:dyDescent="0.2">
      <c r="A92" s="112" t="s">
        <v>391</v>
      </c>
      <c r="B92" s="113" t="s">
        <v>392</v>
      </c>
      <c r="C92" s="111">
        <v>0</v>
      </c>
      <c r="D92" s="110">
        <v>0</v>
      </c>
      <c r="E92" s="110">
        <v>0</v>
      </c>
      <c r="F92" s="111">
        <v>0</v>
      </c>
    </row>
    <row r="93" spans="1:6" ht="25.5" x14ac:dyDescent="0.2">
      <c r="A93" s="41" t="s">
        <v>393</v>
      </c>
      <c r="B93" s="40" t="s">
        <v>394</v>
      </c>
      <c r="C93" s="110"/>
      <c r="D93" s="110">
        <v>0</v>
      </c>
      <c r="E93" s="110">
        <v>0</v>
      </c>
      <c r="F93" s="110">
        <v>0</v>
      </c>
    </row>
    <row r="94" spans="1:6" ht="25.5" x14ac:dyDescent="0.2">
      <c r="A94" s="41" t="s">
        <v>395</v>
      </c>
      <c r="B94" s="40" t="s">
        <v>396</v>
      </c>
      <c r="C94" s="110"/>
      <c r="D94" s="110">
        <v>0</v>
      </c>
      <c r="E94" s="110">
        <v>0</v>
      </c>
      <c r="F94" s="110">
        <v>0</v>
      </c>
    </row>
    <row r="95" spans="1:6" x14ac:dyDescent="0.2">
      <c r="A95" s="112" t="s">
        <v>195</v>
      </c>
      <c r="B95" s="113" t="s">
        <v>196</v>
      </c>
      <c r="C95" s="111">
        <v>589911.72</v>
      </c>
      <c r="D95" s="110">
        <v>2600</v>
      </c>
      <c r="E95" s="110">
        <v>786703.87</v>
      </c>
      <c r="F95" s="111">
        <f t="shared" si="2"/>
        <v>133.35959319472411</v>
      </c>
    </row>
    <row r="96" spans="1:6" x14ac:dyDescent="0.2">
      <c r="A96" s="41" t="s">
        <v>197</v>
      </c>
      <c r="B96" s="40" t="s">
        <v>198</v>
      </c>
      <c r="C96" s="110">
        <v>78770.27</v>
      </c>
      <c r="D96" s="110">
        <v>2600</v>
      </c>
      <c r="E96" s="110">
        <v>61795.07</v>
      </c>
      <c r="F96" s="110">
        <f t="shared" si="2"/>
        <v>78.449737445358508</v>
      </c>
    </row>
    <row r="97" spans="1:6" x14ac:dyDescent="0.2">
      <c r="A97" s="41" t="s">
        <v>397</v>
      </c>
      <c r="B97" s="40" t="s">
        <v>398</v>
      </c>
      <c r="C97" s="110">
        <v>40800.25</v>
      </c>
      <c r="D97" s="110">
        <v>0</v>
      </c>
      <c r="E97" s="110">
        <v>36543.72</v>
      </c>
      <c r="F97" s="110">
        <v>0</v>
      </c>
    </row>
    <row r="98" spans="1:6" x14ac:dyDescent="0.2">
      <c r="A98" s="41" t="s">
        <v>399</v>
      </c>
      <c r="B98" s="40" t="s">
        <v>400</v>
      </c>
      <c r="C98" s="110">
        <v>470341.2</v>
      </c>
      <c r="D98" s="110">
        <v>0</v>
      </c>
      <c r="E98" s="110">
        <v>688365.08</v>
      </c>
      <c r="F98" s="110">
        <v>0</v>
      </c>
    </row>
    <row r="99" spans="1:6" x14ac:dyDescent="0.2">
      <c r="A99" s="148" t="s">
        <v>199</v>
      </c>
      <c r="B99" s="149" t="s">
        <v>200</v>
      </c>
      <c r="C99" s="111">
        <v>6901.64</v>
      </c>
      <c r="D99" s="110">
        <v>27497</v>
      </c>
      <c r="E99" s="110">
        <v>19511.3</v>
      </c>
      <c r="F99" s="111">
        <f t="shared" si="2"/>
        <v>282.7052700517558</v>
      </c>
    </row>
    <row r="100" spans="1:6" x14ac:dyDescent="0.2">
      <c r="A100" s="151" t="s">
        <v>201</v>
      </c>
      <c r="B100" s="152" t="s">
        <v>202</v>
      </c>
      <c r="C100" s="111">
        <v>6901.64</v>
      </c>
      <c r="D100" s="110">
        <v>0</v>
      </c>
      <c r="E100" s="110">
        <v>19111.3</v>
      </c>
      <c r="F100" s="111">
        <f t="shared" si="2"/>
        <v>276.90954613686023</v>
      </c>
    </row>
    <row r="101" spans="1:6" x14ac:dyDescent="0.2">
      <c r="A101" s="41" t="s">
        <v>203</v>
      </c>
      <c r="B101" s="40" t="s">
        <v>204</v>
      </c>
      <c r="C101" s="110">
        <v>5500</v>
      </c>
      <c r="D101" s="110">
        <v>0</v>
      </c>
      <c r="E101" s="110">
        <v>100</v>
      </c>
      <c r="F101" s="110">
        <f t="shared" si="2"/>
        <v>1.8181818181818181</v>
      </c>
    </row>
    <row r="102" spans="1:6" x14ac:dyDescent="0.2">
      <c r="A102" s="41" t="s">
        <v>401</v>
      </c>
      <c r="B102" s="40" t="s">
        <v>402</v>
      </c>
      <c r="C102" s="110"/>
      <c r="D102" s="110">
        <v>0</v>
      </c>
      <c r="E102" s="110">
        <v>0</v>
      </c>
      <c r="F102" s="110">
        <v>0</v>
      </c>
    </row>
    <row r="103" spans="1:6" x14ac:dyDescent="0.2">
      <c r="A103" s="41" t="s">
        <v>205</v>
      </c>
      <c r="B103" s="40" t="s">
        <v>206</v>
      </c>
      <c r="C103" s="110">
        <v>1401.64</v>
      </c>
      <c r="D103" s="110">
        <v>0</v>
      </c>
      <c r="E103" s="110">
        <v>19011.3</v>
      </c>
      <c r="F103" s="110">
        <f t="shared" si="2"/>
        <v>1356.3611198310548</v>
      </c>
    </row>
    <row r="104" spans="1:6" x14ac:dyDescent="0.2">
      <c r="A104" s="112" t="s">
        <v>207</v>
      </c>
      <c r="B104" s="113" t="s">
        <v>208</v>
      </c>
      <c r="C104" s="111"/>
      <c r="D104" s="110">
        <v>0</v>
      </c>
      <c r="E104" s="110">
        <v>400</v>
      </c>
      <c r="F104" s="111">
        <v>0</v>
      </c>
    </row>
    <row r="105" spans="1:6" x14ac:dyDescent="0.2">
      <c r="A105" s="41" t="s">
        <v>209</v>
      </c>
      <c r="B105" s="40" t="s">
        <v>210</v>
      </c>
      <c r="C105" s="110"/>
      <c r="D105" s="110">
        <v>0</v>
      </c>
      <c r="E105" s="110">
        <v>400</v>
      </c>
      <c r="F105" s="110">
        <v>0</v>
      </c>
    </row>
    <row r="106" spans="1:6" x14ac:dyDescent="0.2">
      <c r="A106" s="41" t="s">
        <v>403</v>
      </c>
      <c r="B106" s="40" t="s">
        <v>404</v>
      </c>
      <c r="C106" s="110"/>
      <c r="D106" s="110">
        <v>0</v>
      </c>
      <c r="E106" s="110">
        <v>0</v>
      </c>
      <c r="F106" s="110">
        <v>0</v>
      </c>
    </row>
    <row r="107" spans="1:6" x14ac:dyDescent="0.2">
      <c r="A107" s="41" t="s">
        <v>211</v>
      </c>
      <c r="B107" s="40" t="s">
        <v>212</v>
      </c>
      <c r="C107" s="110"/>
      <c r="D107" s="110">
        <v>0</v>
      </c>
      <c r="E107" s="110">
        <v>0</v>
      </c>
      <c r="F107" s="110">
        <v>0</v>
      </c>
    </row>
    <row r="108" spans="1:6" x14ac:dyDescent="0.2">
      <c r="A108" s="112" t="s">
        <v>213</v>
      </c>
      <c r="B108" s="113" t="s">
        <v>214</v>
      </c>
      <c r="C108" s="111"/>
      <c r="D108" s="110">
        <v>0</v>
      </c>
      <c r="E108" s="110">
        <v>0</v>
      </c>
      <c r="F108" s="111" t="e">
        <f t="shared" ref="F108:F134" si="3">+E108/C108*100</f>
        <v>#DIV/0!</v>
      </c>
    </row>
    <row r="109" spans="1:6" x14ac:dyDescent="0.2">
      <c r="A109" s="41" t="s">
        <v>405</v>
      </c>
      <c r="B109" s="40" t="s">
        <v>406</v>
      </c>
      <c r="C109" s="110"/>
      <c r="D109" s="110">
        <v>0</v>
      </c>
      <c r="E109" s="110">
        <v>0</v>
      </c>
      <c r="F109" s="110">
        <v>0</v>
      </c>
    </row>
    <row r="110" spans="1:6" x14ac:dyDescent="0.2">
      <c r="A110" s="41" t="s">
        <v>407</v>
      </c>
      <c r="B110" s="40" t="s">
        <v>408</v>
      </c>
      <c r="C110" s="153"/>
      <c r="D110" s="110">
        <v>0</v>
      </c>
      <c r="E110" s="110">
        <v>0</v>
      </c>
      <c r="F110" s="110">
        <v>0</v>
      </c>
    </row>
    <row r="111" spans="1:6" x14ac:dyDescent="0.2">
      <c r="A111" s="41" t="s">
        <v>409</v>
      </c>
      <c r="B111" s="40" t="s">
        <v>410</v>
      </c>
      <c r="C111" s="146"/>
      <c r="D111" s="110">
        <v>0</v>
      </c>
      <c r="E111" s="110">
        <v>0</v>
      </c>
      <c r="F111" s="110">
        <v>0</v>
      </c>
    </row>
    <row r="112" spans="1:6" x14ac:dyDescent="0.2">
      <c r="A112" s="41" t="s">
        <v>215</v>
      </c>
      <c r="B112" s="40" t="s">
        <v>216</v>
      </c>
      <c r="C112" s="146"/>
      <c r="D112" s="110">
        <v>0</v>
      </c>
      <c r="E112" s="110">
        <v>0</v>
      </c>
      <c r="F112" s="110" t="e">
        <f t="shared" si="3"/>
        <v>#DIV/0!</v>
      </c>
    </row>
    <row r="113" spans="1:6" x14ac:dyDescent="0.2">
      <c r="A113" s="41" t="s">
        <v>411</v>
      </c>
      <c r="B113" s="40" t="s">
        <v>319</v>
      </c>
      <c r="C113" s="110"/>
      <c r="D113" s="110">
        <v>0</v>
      </c>
      <c r="E113" s="110">
        <v>0</v>
      </c>
      <c r="F113" s="110">
        <v>0</v>
      </c>
    </row>
    <row r="114" spans="1:6" x14ac:dyDescent="0.2">
      <c r="A114" s="124" t="s">
        <v>54</v>
      </c>
      <c r="B114" s="125" t="s">
        <v>217</v>
      </c>
      <c r="C114" s="126">
        <v>138226.32</v>
      </c>
      <c r="D114" s="126">
        <v>486273</v>
      </c>
      <c r="E114" s="126">
        <v>120635.92</v>
      </c>
      <c r="F114" s="126">
        <f t="shared" si="3"/>
        <v>87.274203639364771</v>
      </c>
    </row>
    <row r="115" spans="1:6" x14ac:dyDescent="0.2">
      <c r="A115" s="114" t="s">
        <v>56</v>
      </c>
      <c r="B115" s="115" t="s">
        <v>218</v>
      </c>
      <c r="C115" s="111"/>
      <c r="D115" s="110">
        <v>0</v>
      </c>
      <c r="E115" s="110">
        <v>0</v>
      </c>
      <c r="F115" s="111">
        <v>0</v>
      </c>
    </row>
    <row r="116" spans="1:6" x14ac:dyDescent="0.2">
      <c r="A116" s="112" t="s">
        <v>412</v>
      </c>
      <c r="B116" s="113" t="s">
        <v>413</v>
      </c>
      <c r="C116" s="111"/>
      <c r="D116" s="110">
        <v>0</v>
      </c>
      <c r="E116" s="110">
        <v>0</v>
      </c>
      <c r="F116" s="111">
        <v>0</v>
      </c>
    </row>
    <row r="117" spans="1:6" x14ac:dyDescent="0.2">
      <c r="A117" s="41" t="s">
        <v>414</v>
      </c>
      <c r="B117" s="40" t="s">
        <v>330</v>
      </c>
      <c r="C117" s="110"/>
      <c r="D117" s="110">
        <v>0</v>
      </c>
      <c r="E117" s="110">
        <v>0</v>
      </c>
      <c r="F117" s="110">
        <v>0</v>
      </c>
    </row>
    <row r="118" spans="1:6" x14ac:dyDescent="0.2">
      <c r="A118" s="112" t="s">
        <v>219</v>
      </c>
      <c r="B118" s="113" t="s">
        <v>220</v>
      </c>
      <c r="C118" s="111"/>
      <c r="D118" s="110">
        <v>0</v>
      </c>
      <c r="E118" s="110">
        <v>0</v>
      </c>
      <c r="F118" s="111">
        <v>0</v>
      </c>
    </row>
    <row r="119" spans="1:6" x14ac:dyDescent="0.2">
      <c r="A119" s="41" t="s">
        <v>221</v>
      </c>
      <c r="B119" s="40" t="s">
        <v>222</v>
      </c>
      <c r="C119" s="110"/>
      <c r="D119" s="110">
        <v>0</v>
      </c>
      <c r="E119" s="110">
        <v>0</v>
      </c>
      <c r="F119" s="110">
        <v>0</v>
      </c>
    </row>
    <row r="120" spans="1:6" x14ac:dyDescent="0.2">
      <c r="A120" s="41" t="s">
        <v>415</v>
      </c>
      <c r="B120" s="40" t="s">
        <v>334</v>
      </c>
      <c r="C120" s="110"/>
      <c r="D120" s="110">
        <v>0</v>
      </c>
      <c r="E120" s="110">
        <v>0</v>
      </c>
      <c r="F120" s="110">
        <v>0</v>
      </c>
    </row>
    <row r="121" spans="1:6" x14ac:dyDescent="0.2">
      <c r="A121" s="41" t="s">
        <v>416</v>
      </c>
      <c r="B121" s="40" t="s">
        <v>417</v>
      </c>
      <c r="C121" s="110"/>
      <c r="D121" s="110">
        <v>0</v>
      </c>
      <c r="E121" s="110">
        <v>0</v>
      </c>
      <c r="F121" s="110">
        <v>0</v>
      </c>
    </row>
    <row r="122" spans="1:6" x14ac:dyDescent="0.2">
      <c r="A122" s="148" t="s">
        <v>223</v>
      </c>
      <c r="B122" s="149" t="s">
        <v>224</v>
      </c>
      <c r="C122" s="111">
        <v>127038.81999999999</v>
      </c>
      <c r="D122" s="110">
        <v>255233</v>
      </c>
      <c r="E122" s="110">
        <v>115680.62</v>
      </c>
      <c r="F122" s="111">
        <f t="shared" si="3"/>
        <v>91.059268340181376</v>
      </c>
    </row>
    <row r="123" spans="1:6" x14ac:dyDescent="0.2">
      <c r="A123" s="112" t="s">
        <v>225</v>
      </c>
      <c r="B123" s="113" t="s">
        <v>226</v>
      </c>
      <c r="C123" s="111"/>
      <c r="D123" s="110">
        <v>0</v>
      </c>
      <c r="E123" s="110">
        <v>27500</v>
      </c>
      <c r="F123" s="111">
        <v>0</v>
      </c>
    </row>
    <row r="124" spans="1:6" x14ac:dyDescent="0.2">
      <c r="A124" s="41" t="s">
        <v>418</v>
      </c>
      <c r="B124" s="40" t="s">
        <v>340</v>
      </c>
      <c r="C124" s="110"/>
      <c r="D124" s="110">
        <v>0</v>
      </c>
      <c r="E124" s="110">
        <v>0</v>
      </c>
      <c r="F124" s="110">
        <v>0</v>
      </c>
    </row>
    <row r="125" spans="1:6" x14ac:dyDescent="0.2">
      <c r="A125" s="41" t="s">
        <v>227</v>
      </c>
      <c r="B125" s="40" t="s">
        <v>228</v>
      </c>
      <c r="C125" s="110"/>
      <c r="D125" s="110">
        <v>0</v>
      </c>
      <c r="E125" s="110">
        <v>27500</v>
      </c>
      <c r="F125" s="110">
        <v>0</v>
      </c>
    </row>
    <row r="126" spans="1:6" x14ac:dyDescent="0.2">
      <c r="A126" s="41" t="s">
        <v>419</v>
      </c>
      <c r="B126" s="40" t="s">
        <v>420</v>
      </c>
      <c r="C126" s="110"/>
      <c r="D126" s="110">
        <v>0</v>
      </c>
      <c r="E126" s="110">
        <v>0</v>
      </c>
      <c r="F126" s="110">
        <v>0</v>
      </c>
    </row>
    <row r="127" spans="1:6" x14ac:dyDescent="0.2">
      <c r="A127" s="112" t="s">
        <v>229</v>
      </c>
      <c r="B127" s="113" t="s">
        <v>230</v>
      </c>
      <c r="C127" s="111">
        <v>126619.90999999999</v>
      </c>
      <c r="D127" s="110">
        <v>86600</v>
      </c>
      <c r="E127" s="110">
        <v>78400.929999999993</v>
      </c>
      <c r="F127" s="111">
        <f t="shared" si="3"/>
        <v>61.918327062465927</v>
      </c>
    </row>
    <row r="128" spans="1:6" x14ac:dyDescent="0.2">
      <c r="A128" s="41" t="s">
        <v>231</v>
      </c>
      <c r="B128" s="40" t="s">
        <v>232</v>
      </c>
      <c r="C128" s="110">
        <v>18686.919999999998</v>
      </c>
      <c r="D128" s="110">
        <v>14600</v>
      </c>
      <c r="E128" s="110">
        <v>5758</v>
      </c>
      <c r="F128" s="110">
        <f t="shared" si="3"/>
        <v>30.812996470258341</v>
      </c>
    </row>
    <row r="129" spans="1:6" x14ac:dyDescent="0.2">
      <c r="A129" s="41" t="s">
        <v>421</v>
      </c>
      <c r="B129" s="40" t="s">
        <v>422</v>
      </c>
      <c r="C129" s="110">
        <v>3955.75</v>
      </c>
      <c r="D129" s="110">
        <v>0</v>
      </c>
      <c r="E129" s="110">
        <v>5318.25</v>
      </c>
      <c r="F129" s="110">
        <f t="shared" si="3"/>
        <v>134.44353156797069</v>
      </c>
    </row>
    <row r="130" spans="1:6" x14ac:dyDescent="0.2">
      <c r="A130" s="41" t="s">
        <v>423</v>
      </c>
      <c r="B130" s="40" t="s">
        <v>424</v>
      </c>
      <c r="C130" s="110">
        <v>3996.12</v>
      </c>
      <c r="D130" s="110">
        <v>12000</v>
      </c>
      <c r="E130" s="110">
        <v>3702.04</v>
      </c>
      <c r="F130" s="110">
        <f t="shared" si="3"/>
        <v>92.64086163578672</v>
      </c>
    </row>
    <row r="131" spans="1:6" x14ac:dyDescent="0.2">
      <c r="A131" s="41" t="s">
        <v>233</v>
      </c>
      <c r="B131" s="40" t="s">
        <v>234</v>
      </c>
      <c r="C131" s="110">
        <v>92667.5</v>
      </c>
      <c r="D131" s="110">
        <v>60000</v>
      </c>
      <c r="E131" s="110">
        <v>31519.9</v>
      </c>
      <c r="F131" s="110">
        <f t="shared" si="3"/>
        <v>34.013974694472168</v>
      </c>
    </row>
    <row r="132" spans="1:6" x14ac:dyDescent="0.2">
      <c r="A132" s="41" t="s">
        <v>425</v>
      </c>
      <c r="B132" s="40" t="s">
        <v>426</v>
      </c>
      <c r="C132" s="110">
        <v>0</v>
      </c>
      <c r="D132" s="110">
        <v>0</v>
      </c>
      <c r="E132" s="110">
        <v>11488.75</v>
      </c>
      <c r="F132" s="110" t="e">
        <f t="shared" si="3"/>
        <v>#DIV/0!</v>
      </c>
    </row>
    <row r="133" spans="1:6" x14ac:dyDescent="0.2">
      <c r="A133" s="41" t="s">
        <v>427</v>
      </c>
      <c r="B133" s="40" t="s">
        <v>345</v>
      </c>
      <c r="C133" s="110">
        <v>0</v>
      </c>
      <c r="D133" s="110">
        <v>0</v>
      </c>
      <c r="E133" s="110">
        <v>5595.9</v>
      </c>
      <c r="F133" s="110">
        <v>0</v>
      </c>
    </row>
    <row r="134" spans="1:6" x14ac:dyDescent="0.2">
      <c r="A134" s="41" t="s">
        <v>428</v>
      </c>
      <c r="B134" s="40" t="s">
        <v>347</v>
      </c>
      <c r="C134" s="110">
        <v>7313.62</v>
      </c>
      <c r="D134" s="110">
        <v>0</v>
      </c>
      <c r="E134" s="110">
        <v>23863.09</v>
      </c>
      <c r="F134" s="110">
        <f t="shared" si="3"/>
        <v>326.2828804340395</v>
      </c>
    </row>
    <row r="135" spans="1:6" x14ac:dyDescent="0.2">
      <c r="A135" s="112" t="s">
        <v>429</v>
      </c>
      <c r="B135" s="113" t="s">
        <v>430</v>
      </c>
      <c r="C135" s="111"/>
      <c r="D135" s="110">
        <v>0</v>
      </c>
      <c r="E135" s="110">
        <v>0</v>
      </c>
      <c r="F135" s="111">
        <v>0</v>
      </c>
    </row>
    <row r="136" spans="1:6" x14ac:dyDescent="0.2">
      <c r="A136" s="41" t="s">
        <v>431</v>
      </c>
      <c r="B136" s="40" t="s">
        <v>351</v>
      </c>
      <c r="C136" s="110"/>
      <c r="D136" s="110">
        <v>0</v>
      </c>
      <c r="E136" s="110">
        <v>0</v>
      </c>
      <c r="F136" s="110">
        <v>0</v>
      </c>
    </row>
    <row r="137" spans="1:6" x14ac:dyDescent="0.2">
      <c r="A137" s="41" t="s">
        <v>432</v>
      </c>
      <c r="B137" s="40" t="s">
        <v>353</v>
      </c>
      <c r="C137" s="110"/>
      <c r="D137" s="110">
        <v>0</v>
      </c>
      <c r="E137" s="110">
        <v>0</v>
      </c>
      <c r="F137" s="110">
        <v>0</v>
      </c>
    </row>
    <row r="138" spans="1:6" x14ac:dyDescent="0.2">
      <c r="A138" s="112" t="s">
        <v>433</v>
      </c>
      <c r="B138" s="113" t="s">
        <v>434</v>
      </c>
      <c r="C138" s="111">
        <v>418.91</v>
      </c>
      <c r="D138" s="110">
        <v>400</v>
      </c>
      <c r="E138" s="110">
        <v>601.80999999999995</v>
      </c>
      <c r="F138" s="111">
        <f t="shared" ref="F138:F157" si="4">+E138/C138*100</f>
        <v>143.66092955527438</v>
      </c>
    </row>
    <row r="139" spans="1:6" x14ac:dyDescent="0.2">
      <c r="A139" s="41" t="s">
        <v>435</v>
      </c>
      <c r="B139" s="40" t="s">
        <v>436</v>
      </c>
      <c r="C139" s="110">
        <v>418.91</v>
      </c>
      <c r="D139" s="110">
        <v>400</v>
      </c>
      <c r="E139" s="110">
        <v>934.68999999999994</v>
      </c>
      <c r="F139" s="110">
        <f t="shared" si="4"/>
        <v>223.12429877539324</v>
      </c>
    </row>
    <row r="140" spans="1:6" x14ac:dyDescent="0.2">
      <c r="A140" s="41" t="s">
        <v>437</v>
      </c>
      <c r="B140" s="40" t="s">
        <v>438</v>
      </c>
      <c r="C140" s="110"/>
      <c r="D140" s="110">
        <v>0</v>
      </c>
      <c r="E140" s="110">
        <v>0</v>
      </c>
      <c r="F140" s="110">
        <v>0</v>
      </c>
    </row>
    <row r="141" spans="1:6" x14ac:dyDescent="0.2">
      <c r="A141" s="41" t="s">
        <v>439</v>
      </c>
      <c r="B141" s="40" t="s">
        <v>440</v>
      </c>
      <c r="C141" s="110"/>
      <c r="D141" s="110">
        <v>0</v>
      </c>
      <c r="E141" s="110">
        <v>0</v>
      </c>
      <c r="F141" s="110">
        <v>0</v>
      </c>
    </row>
    <row r="142" spans="1:6" x14ac:dyDescent="0.2">
      <c r="A142" s="112" t="s">
        <v>441</v>
      </c>
      <c r="B142" s="113" t="s">
        <v>442</v>
      </c>
      <c r="C142" s="111"/>
      <c r="D142" s="110">
        <v>0</v>
      </c>
      <c r="E142" s="110">
        <v>0</v>
      </c>
      <c r="F142" s="111">
        <v>0</v>
      </c>
    </row>
    <row r="143" spans="1:6" x14ac:dyDescent="0.2">
      <c r="A143" s="41" t="s">
        <v>443</v>
      </c>
      <c r="B143" s="40" t="s">
        <v>444</v>
      </c>
      <c r="C143" s="110"/>
      <c r="D143" s="110">
        <v>0</v>
      </c>
      <c r="E143" s="110">
        <v>0</v>
      </c>
      <c r="F143" s="110">
        <v>0</v>
      </c>
    </row>
    <row r="144" spans="1:6" x14ac:dyDescent="0.2">
      <c r="A144" s="41" t="s">
        <v>445</v>
      </c>
      <c r="B144" s="40" t="s">
        <v>357</v>
      </c>
      <c r="C144" s="110"/>
      <c r="D144" s="110">
        <v>0</v>
      </c>
      <c r="E144" s="110">
        <v>0</v>
      </c>
      <c r="F144" s="110">
        <v>0</v>
      </c>
    </row>
    <row r="145" spans="1:6" x14ac:dyDescent="0.2">
      <c r="A145" s="112" t="s">
        <v>235</v>
      </c>
      <c r="B145" s="113" t="s">
        <v>236</v>
      </c>
      <c r="C145" s="111"/>
      <c r="D145" s="110">
        <v>0</v>
      </c>
      <c r="E145" s="110">
        <v>0</v>
      </c>
      <c r="F145" s="111">
        <v>0</v>
      </c>
    </row>
    <row r="146" spans="1:6" x14ac:dyDescent="0.2">
      <c r="A146" s="41" t="s">
        <v>237</v>
      </c>
      <c r="B146" s="40" t="s">
        <v>238</v>
      </c>
      <c r="C146" s="110"/>
      <c r="D146" s="110">
        <v>0</v>
      </c>
      <c r="E146" s="110">
        <v>0</v>
      </c>
      <c r="F146" s="110">
        <v>0</v>
      </c>
    </row>
    <row r="147" spans="1:6" x14ac:dyDescent="0.2">
      <c r="A147" s="41" t="s">
        <v>446</v>
      </c>
      <c r="B147" s="40" t="s">
        <v>447</v>
      </c>
      <c r="C147" s="110"/>
      <c r="D147" s="110">
        <v>0</v>
      </c>
      <c r="E147" s="110">
        <v>0</v>
      </c>
      <c r="F147" s="110">
        <v>0</v>
      </c>
    </row>
    <row r="148" spans="1:6" x14ac:dyDescent="0.2">
      <c r="A148" s="41" t="s">
        <v>448</v>
      </c>
      <c r="B148" s="40" t="s">
        <v>449</v>
      </c>
      <c r="C148" s="110"/>
      <c r="D148" s="110">
        <v>0</v>
      </c>
      <c r="E148" s="110">
        <v>0</v>
      </c>
      <c r="F148" s="110">
        <v>0</v>
      </c>
    </row>
    <row r="149" spans="1:6" ht="25.5" x14ac:dyDescent="0.2">
      <c r="A149" s="148" t="s">
        <v>57</v>
      </c>
      <c r="B149" s="149" t="s">
        <v>450</v>
      </c>
      <c r="C149" s="111">
        <v>11187.5</v>
      </c>
      <c r="D149" s="146">
        <v>0</v>
      </c>
      <c r="E149" s="146">
        <v>0</v>
      </c>
      <c r="F149" s="150">
        <v>0</v>
      </c>
    </row>
    <row r="150" spans="1:6" x14ac:dyDescent="0.2">
      <c r="A150" s="112" t="s">
        <v>451</v>
      </c>
      <c r="B150" s="113" t="s">
        <v>452</v>
      </c>
      <c r="C150" s="111">
        <v>11187.5</v>
      </c>
      <c r="D150" s="110">
        <v>0</v>
      </c>
      <c r="E150" s="110">
        <v>0</v>
      </c>
      <c r="F150" s="111">
        <v>0</v>
      </c>
    </row>
    <row r="151" spans="1:6" x14ac:dyDescent="0.2">
      <c r="A151" s="41" t="s">
        <v>453</v>
      </c>
      <c r="B151" s="40" t="s">
        <v>454</v>
      </c>
      <c r="C151" s="110">
        <v>11187.5</v>
      </c>
      <c r="D151" s="110">
        <v>0</v>
      </c>
      <c r="E151" s="110">
        <v>0</v>
      </c>
      <c r="F151" s="110">
        <v>0</v>
      </c>
    </row>
    <row r="152" spans="1:6" x14ac:dyDescent="0.2">
      <c r="A152" s="114" t="s">
        <v>455</v>
      </c>
      <c r="B152" s="115" t="s">
        <v>456</v>
      </c>
      <c r="C152" s="111"/>
      <c r="D152" s="110">
        <v>0</v>
      </c>
      <c r="E152" s="110">
        <v>0</v>
      </c>
      <c r="F152" s="111">
        <v>0</v>
      </c>
    </row>
    <row r="153" spans="1:6" x14ac:dyDescent="0.2">
      <c r="A153" s="112" t="s">
        <v>457</v>
      </c>
      <c r="B153" s="113" t="s">
        <v>458</v>
      </c>
      <c r="C153" s="111"/>
      <c r="D153" s="110">
        <v>0</v>
      </c>
      <c r="E153" s="110">
        <v>0</v>
      </c>
      <c r="F153" s="111">
        <v>0</v>
      </c>
    </row>
    <row r="154" spans="1:6" x14ac:dyDescent="0.2">
      <c r="A154" s="41" t="s">
        <v>459</v>
      </c>
      <c r="B154" s="40" t="s">
        <v>460</v>
      </c>
      <c r="C154" s="110"/>
      <c r="D154" s="110">
        <v>0</v>
      </c>
      <c r="E154" s="110">
        <v>0</v>
      </c>
      <c r="F154" s="110">
        <v>0</v>
      </c>
    </row>
    <row r="155" spans="1:6" x14ac:dyDescent="0.2">
      <c r="A155" s="148" t="s">
        <v>239</v>
      </c>
      <c r="B155" s="149" t="s">
        <v>240</v>
      </c>
      <c r="C155" s="111">
        <v>0</v>
      </c>
      <c r="D155" s="110">
        <v>5000</v>
      </c>
      <c r="E155" s="110">
        <v>4955.3</v>
      </c>
      <c r="F155" s="111" t="e">
        <f t="shared" si="4"/>
        <v>#DIV/0!</v>
      </c>
    </row>
    <row r="156" spans="1:6" x14ac:dyDescent="0.2">
      <c r="A156" s="112" t="s">
        <v>241</v>
      </c>
      <c r="B156" s="113" t="s">
        <v>242</v>
      </c>
      <c r="C156" s="111">
        <v>0</v>
      </c>
      <c r="D156" s="110">
        <v>0</v>
      </c>
      <c r="E156" s="110">
        <v>4955.3</v>
      </c>
      <c r="F156" s="111" t="e">
        <f t="shared" si="4"/>
        <v>#DIV/0!</v>
      </c>
    </row>
    <row r="157" spans="1:6" x14ac:dyDescent="0.2">
      <c r="A157" s="41" t="s">
        <v>243</v>
      </c>
      <c r="B157" s="40" t="s">
        <v>242</v>
      </c>
      <c r="C157" s="110">
        <v>0</v>
      </c>
      <c r="D157" s="110">
        <v>0</v>
      </c>
      <c r="E157" s="110">
        <v>4955.3</v>
      </c>
      <c r="F157" s="110" t="e">
        <f t="shared" si="4"/>
        <v>#DIV/0!</v>
      </c>
    </row>
    <row r="158" spans="1:6" x14ac:dyDescent="0.2">
      <c r="A158" s="112" t="s">
        <v>461</v>
      </c>
      <c r="B158" s="113" t="s">
        <v>462</v>
      </c>
      <c r="C158" s="111"/>
      <c r="D158" s="110">
        <v>0</v>
      </c>
      <c r="E158" s="110">
        <v>0</v>
      </c>
      <c r="F158" s="111">
        <v>0</v>
      </c>
    </row>
    <row r="159" spans="1:6" x14ac:dyDescent="0.2">
      <c r="A159" s="41" t="s">
        <v>463</v>
      </c>
      <c r="B159" s="40" t="s">
        <v>462</v>
      </c>
      <c r="C159" s="110"/>
      <c r="D159" s="110">
        <v>0</v>
      </c>
      <c r="E159" s="110">
        <v>0</v>
      </c>
      <c r="F159" s="110">
        <v>0</v>
      </c>
    </row>
    <row r="160" spans="1:6" x14ac:dyDescent="0.2">
      <c r="A160" s="112" t="s">
        <v>464</v>
      </c>
      <c r="B160" s="113" t="s">
        <v>465</v>
      </c>
      <c r="C160" s="111"/>
      <c r="D160" s="110">
        <v>0</v>
      </c>
      <c r="E160" s="110">
        <v>0</v>
      </c>
      <c r="F160" s="111">
        <v>0</v>
      </c>
    </row>
    <row r="161" spans="1:6" x14ac:dyDescent="0.2">
      <c r="A161" s="41" t="s">
        <v>466</v>
      </c>
      <c r="B161" s="40" t="s">
        <v>465</v>
      </c>
      <c r="C161" s="110"/>
      <c r="D161" s="110">
        <v>0</v>
      </c>
      <c r="E161" s="110">
        <v>0</v>
      </c>
      <c r="F161" s="110">
        <v>0</v>
      </c>
    </row>
    <row r="162" spans="1:6" x14ac:dyDescent="0.2">
      <c r="A162" s="112" t="s">
        <v>467</v>
      </c>
      <c r="B162" s="113" t="s">
        <v>468</v>
      </c>
      <c r="C162" s="111"/>
      <c r="D162" s="110">
        <v>0</v>
      </c>
      <c r="E162" s="110">
        <v>0</v>
      </c>
      <c r="F162" s="111">
        <v>0</v>
      </c>
    </row>
    <row r="163" spans="1:6" x14ac:dyDescent="0.2">
      <c r="A163" s="41" t="s">
        <v>469</v>
      </c>
      <c r="B163" s="40" t="s">
        <v>468</v>
      </c>
      <c r="C163" s="110"/>
      <c r="D163" s="110">
        <v>0</v>
      </c>
      <c r="E163" s="110">
        <v>0</v>
      </c>
      <c r="F163" s="110">
        <v>0</v>
      </c>
    </row>
    <row r="167" spans="1:6" x14ac:dyDescent="0.2">
      <c r="A167" s="27" t="s">
        <v>521</v>
      </c>
    </row>
    <row r="168" spans="1:6" x14ac:dyDescent="0.2">
      <c r="A168" s="27" t="s">
        <v>515</v>
      </c>
    </row>
    <row r="169" spans="1:6" x14ac:dyDescent="0.2">
      <c r="A169" s="27" t="s">
        <v>516</v>
      </c>
    </row>
    <row r="170" spans="1:6" x14ac:dyDescent="0.2">
      <c r="A170" s="27" t="s">
        <v>517</v>
      </c>
    </row>
    <row r="171" spans="1:6" x14ac:dyDescent="0.2">
      <c r="A171" s="27" t="s">
        <v>518</v>
      </c>
    </row>
    <row r="172" spans="1:6" x14ac:dyDescent="0.2">
      <c r="A172" s="27" t="s">
        <v>519</v>
      </c>
    </row>
    <row r="173" spans="1:6" x14ac:dyDescent="0.2">
      <c r="A173" s="27" t="s">
        <v>520</v>
      </c>
    </row>
  </sheetData>
  <mergeCells count="5">
    <mergeCell ref="A5:F5"/>
    <mergeCell ref="A3:F3"/>
    <mergeCell ref="A1:F1"/>
    <mergeCell ref="A9:B9"/>
    <mergeCell ref="A8:B8"/>
  </mergeCells>
  <pageMargins left="0.70866141732283472" right="0.70866141732283472" top="0.74803149606299213" bottom="0.35433070866141736" header="0.31496062992125984" footer="0.31496062992125984"/>
  <pageSetup paperSize="9" scale="7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85"/>
  <sheetViews>
    <sheetView topLeftCell="A4" zoomScale="85" zoomScaleNormal="85" workbookViewId="0">
      <pane xSplit="2" ySplit="6" topLeftCell="C40" activePane="bottomRight" state="frozen"/>
      <selection activeCell="A4" sqref="A4"/>
      <selection pane="topRight" activeCell="C4" sqref="C4"/>
      <selection pane="bottomLeft" activeCell="A11" sqref="A11"/>
      <selection pane="bottomRight" activeCell="E51" sqref="E51"/>
    </sheetView>
  </sheetViews>
  <sheetFormatPr defaultRowHeight="12.75" x14ac:dyDescent="0.2"/>
  <cols>
    <col min="1" max="1" width="16.7109375" style="27" customWidth="1"/>
    <col min="2" max="2" width="24.42578125" style="30" customWidth="1"/>
    <col min="3" max="3" width="16.42578125" style="31" customWidth="1"/>
    <col min="4" max="4" width="23" style="32" customWidth="1"/>
    <col min="5" max="5" width="15.7109375" style="31" customWidth="1"/>
    <col min="6" max="6" width="13" style="31" customWidth="1"/>
    <col min="7" max="238" width="9.140625" style="27"/>
    <col min="239" max="239" width="19" style="27" customWidth="1"/>
    <col min="240" max="240" width="57.5703125" style="27" customWidth="1"/>
    <col min="241" max="241" width="16.42578125" style="27" customWidth="1"/>
    <col min="242" max="243" width="17.7109375" style="27" bestFit="1" customWidth="1"/>
    <col min="244" max="244" width="15.7109375" style="27" customWidth="1"/>
    <col min="245" max="245" width="15.7109375" style="27" bestFit="1" customWidth="1"/>
    <col min="246" max="246" width="19.7109375" style="27" customWidth="1"/>
    <col min="247" max="247" width="15.42578125" style="27" bestFit="1" customWidth="1"/>
    <col min="248" max="248" width="9.42578125" style="27" bestFit="1" customWidth="1"/>
    <col min="249" max="249" width="15.42578125" style="27" bestFit="1" customWidth="1"/>
    <col min="250" max="250" width="9.42578125" style="27" bestFit="1" customWidth="1"/>
    <col min="251" max="494" width="9.140625" style="27"/>
    <col min="495" max="495" width="19" style="27" customWidth="1"/>
    <col min="496" max="496" width="57.5703125" style="27" customWidth="1"/>
    <col min="497" max="497" width="16.42578125" style="27" customWidth="1"/>
    <col min="498" max="499" width="17.7109375" style="27" bestFit="1" customWidth="1"/>
    <col min="500" max="500" width="15.7109375" style="27" customWidth="1"/>
    <col min="501" max="501" width="15.7109375" style="27" bestFit="1" customWidth="1"/>
    <col min="502" max="502" width="19.7109375" style="27" customWidth="1"/>
    <col min="503" max="503" width="15.42578125" style="27" bestFit="1" customWidth="1"/>
    <col min="504" max="504" width="9.42578125" style="27" bestFit="1" customWidth="1"/>
    <col min="505" max="505" width="15.42578125" style="27" bestFit="1" customWidth="1"/>
    <col min="506" max="506" width="9.42578125" style="27" bestFit="1" customWidth="1"/>
    <col min="507" max="750" width="9.140625" style="27"/>
    <col min="751" max="751" width="19" style="27" customWidth="1"/>
    <col min="752" max="752" width="57.5703125" style="27" customWidth="1"/>
    <col min="753" max="753" width="16.42578125" style="27" customWidth="1"/>
    <col min="754" max="755" width="17.7109375" style="27" bestFit="1" customWidth="1"/>
    <col min="756" max="756" width="15.7109375" style="27" customWidth="1"/>
    <col min="757" max="757" width="15.7109375" style="27" bestFit="1" customWidth="1"/>
    <col min="758" max="758" width="19.7109375" style="27" customWidth="1"/>
    <col min="759" max="759" width="15.42578125" style="27" bestFit="1" customWidth="1"/>
    <col min="760" max="760" width="9.42578125" style="27" bestFit="1" customWidth="1"/>
    <col min="761" max="761" width="15.42578125" style="27" bestFit="1" customWidth="1"/>
    <col min="762" max="762" width="9.42578125" style="27" bestFit="1" customWidth="1"/>
    <col min="763" max="1006" width="9.140625" style="27"/>
    <col min="1007" max="1007" width="19" style="27" customWidth="1"/>
    <col min="1008" max="1008" width="57.5703125" style="27" customWidth="1"/>
    <col min="1009" max="1009" width="16.42578125" style="27" customWidth="1"/>
    <col min="1010" max="1011" width="17.7109375" style="27" bestFit="1" customWidth="1"/>
    <col min="1012" max="1012" width="15.7109375" style="27" customWidth="1"/>
    <col min="1013" max="1013" width="15.7109375" style="27" bestFit="1" customWidth="1"/>
    <col min="1014" max="1014" width="19.7109375" style="27" customWidth="1"/>
    <col min="1015" max="1015" width="15.42578125" style="27" bestFit="1" customWidth="1"/>
    <col min="1016" max="1016" width="9.42578125" style="27" bestFit="1" customWidth="1"/>
    <col min="1017" max="1017" width="15.42578125" style="27" bestFit="1" customWidth="1"/>
    <col min="1018" max="1018" width="9.42578125" style="27" bestFit="1" customWidth="1"/>
    <col min="1019" max="1262" width="9.140625" style="27"/>
    <col min="1263" max="1263" width="19" style="27" customWidth="1"/>
    <col min="1264" max="1264" width="57.5703125" style="27" customWidth="1"/>
    <col min="1265" max="1265" width="16.42578125" style="27" customWidth="1"/>
    <col min="1266" max="1267" width="17.7109375" style="27" bestFit="1" customWidth="1"/>
    <col min="1268" max="1268" width="15.7109375" style="27" customWidth="1"/>
    <col min="1269" max="1269" width="15.7109375" style="27" bestFit="1" customWidth="1"/>
    <col min="1270" max="1270" width="19.7109375" style="27" customWidth="1"/>
    <col min="1271" max="1271" width="15.42578125" style="27" bestFit="1" customWidth="1"/>
    <col min="1272" max="1272" width="9.42578125" style="27" bestFit="1" customWidth="1"/>
    <col min="1273" max="1273" width="15.42578125" style="27" bestFit="1" customWidth="1"/>
    <col min="1274" max="1274" width="9.42578125" style="27" bestFit="1" customWidth="1"/>
    <col min="1275" max="1518" width="9.140625" style="27"/>
    <col min="1519" max="1519" width="19" style="27" customWidth="1"/>
    <col min="1520" max="1520" width="57.5703125" style="27" customWidth="1"/>
    <col min="1521" max="1521" width="16.42578125" style="27" customWidth="1"/>
    <col min="1522" max="1523" width="17.7109375" style="27" bestFit="1" customWidth="1"/>
    <col min="1524" max="1524" width="15.7109375" style="27" customWidth="1"/>
    <col min="1525" max="1525" width="15.7109375" style="27" bestFit="1" customWidth="1"/>
    <col min="1526" max="1526" width="19.7109375" style="27" customWidth="1"/>
    <col min="1527" max="1527" width="15.42578125" style="27" bestFit="1" customWidth="1"/>
    <col min="1528" max="1528" width="9.42578125" style="27" bestFit="1" customWidth="1"/>
    <col min="1529" max="1529" width="15.42578125" style="27" bestFit="1" customWidth="1"/>
    <col min="1530" max="1530" width="9.42578125" style="27" bestFit="1" customWidth="1"/>
    <col min="1531" max="1774" width="9.140625" style="27"/>
    <col min="1775" max="1775" width="19" style="27" customWidth="1"/>
    <col min="1776" max="1776" width="57.5703125" style="27" customWidth="1"/>
    <col min="1777" max="1777" width="16.42578125" style="27" customWidth="1"/>
    <col min="1778" max="1779" width="17.7109375" style="27" bestFit="1" customWidth="1"/>
    <col min="1780" max="1780" width="15.7109375" style="27" customWidth="1"/>
    <col min="1781" max="1781" width="15.7109375" style="27" bestFit="1" customWidth="1"/>
    <col min="1782" max="1782" width="19.7109375" style="27" customWidth="1"/>
    <col min="1783" max="1783" width="15.42578125" style="27" bestFit="1" customWidth="1"/>
    <col min="1784" max="1784" width="9.42578125" style="27" bestFit="1" customWidth="1"/>
    <col min="1785" max="1785" width="15.42578125" style="27" bestFit="1" customWidth="1"/>
    <col min="1786" max="1786" width="9.42578125" style="27" bestFit="1" customWidth="1"/>
    <col min="1787" max="2030" width="9.140625" style="27"/>
    <col min="2031" max="2031" width="19" style="27" customWidth="1"/>
    <col min="2032" max="2032" width="57.5703125" style="27" customWidth="1"/>
    <col min="2033" max="2033" width="16.42578125" style="27" customWidth="1"/>
    <col min="2034" max="2035" width="17.7109375" style="27" bestFit="1" customWidth="1"/>
    <col min="2036" max="2036" width="15.7109375" style="27" customWidth="1"/>
    <col min="2037" max="2037" width="15.7109375" style="27" bestFit="1" customWidth="1"/>
    <col min="2038" max="2038" width="19.7109375" style="27" customWidth="1"/>
    <col min="2039" max="2039" width="15.42578125" style="27" bestFit="1" customWidth="1"/>
    <col min="2040" max="2040" width="9.42578125" style="27" bestFit="1" customWidth="1"/>
    <col min="2041" max="2041" width="15.42578125" style="27" bestFit="1" customWidth="1"/>
    <col min="2042" max="2042" width="9.42578125" style="27" bestFit="1" customWidth="1"/>
    <col min="2043" max="2286" width="9.140625" style="27"/>
    <col min="2287" max="2287" width="19" style="27" customWidth="1"/>
    <col min="2288" max="2288" width="57.5703125" style="27" customWidth="1"/>
    <col min="2289" max="2289" width="16.42578125" style="27" customWidth="1"/>
    <col min="2290" max="2291" width="17.7109375" style="27" bestFit="1" customWidth="1"/>
    <col min="2292" max="2292" width="15.7109375" style="27" customWidth="1"/>
    <col min="2293" max="2293" width="15.7109375" style="27" bestFit="1" customWidth="1"/>
    <col min="2294" max="2294" width="19.7109375" style="27" customWidth="1"/>
    <col min="2295" max="2295" width="15.42578125" style="27" bestFit="1" customWidth="1"/>
    <col min="2296" max="2296" width="9.42578125" style="27" bestFit="1" customWidth="1"/>
    <col min="2297" max="2297" width="15.42578125" style="27" bestFit="1" customWidth="1"/>
    <col min="2298" max="2298" width="9.42578125" style="27" bestFit="1" customWidth="1"/>
    <col min="2299" max="2542" width="9.140625" style="27"/>
    <col min="2543" max="2543" width="19" style="27" customWidth="1"/>
    <col min="2544" max="2544" width="57.5703125" style="27" customWidth="1"/>
    <col min="2545" max="2545" width="16.42578125" style="27" customWidth="1"/>
    <col min="2546" max="2547" width="17.7109375" style="27" bestFit="1" customWidth="1"/>
    <col min="2548" max="2548" width="15.7109375" style="27" customWidth="1"/>
    <col min="2549" max="2549" width="15.7109375" style="27" bestFit="1" customWidth="1"/>
    <col min="2550" max="2550" width="19.7109375" style="27" customWidth="1"/>
    <col min="2551" max="2551" width="15.42578125" style="27" bestFit="1" customWidth="1"/>
    <col min="2552" max="2552" width="9.42578125" style="27" bestFit="1" customWidth="1"/>
    <col min="2553" max="2553" width="15.42578125" style="27" bestFit="1" customWidth="1"/>
    <col min="2554" max="2554" width="9.42578125" style="27" bestFit="1" customWidth="1"/>
    <col min="2555" max="2798" width="9.140625" style="27"/>
    <col min="2799" max="2799" width="19" style="27" customWidth="1"/>
    <col min="2800" max="2800" width="57.5703125" style="27" customWidth="1"/>
    <col min="2801" max="2801" width="16.42578125" style="27" customWidth="1"/>
    <col min="2802" max="2803" width="17.7109375" style="27" bestFit="1" customWidth="1"/>
    <col min="2804" max="2804" width="15.7109375" style="27" customWidth="1"/>
    <col min="2805" max="2805" width="15.7109375" style="27" bestFit="1" customWidth="1"/>
    <col min="2806" max="2806" width="19.7109375" style="27" customWidth="1"/>
    <col min="2807" max="2807" width="15.42578125" style="27" bestFit="1" customWidth="1"/>
    <col min="2808" max="2808" width="9.42578125" style="27" bestFit="1" customWidth="1"/>
    <col min="2809" max="2809" width="15.42578125" style="27" bestFit="1" customWidth="1"/>
    <col min="2810" max="2810" width="9.42578125" style="27" bestFit="1" customWidth="1"/>
    <col min="2811" max="3054" width="9.140625" style="27"/>
    <col min="3055" max="3055" width="19" style="27" customWidth="1"/>
    <col min="3056" max="3056" width="57.5703125" style="27" customWidth="1"/>
    <col min="3057" max="3057" width="16.42578125" style="27" customWidth="1"/>
    <col min="3058" max="3059" width="17.7109375" style="27" bestFit="1" customWidth="1"/>
    <col min="3060" max="3060" width="15.7109375" style="27" customWidth="1"/>
    <col min="3061" max="3061" width="15.7109375" style="27" bestFit="1" customWidth="1"/>
    <col min="3062" max="3062" width="19.7109375" style="27" customWidth="1"/>
    <col min="3063" max="3063" width="15.42578125" style="27" bestFit="1" customWidth="1"/>
    <col min="3064" max="3064" width="9.42578125" style="27" bestFit="1" customWidth="1"/>
    <col min="3065" max="3065" width="15.42578125" style="27" bestFit="1" customWidth="1"/>
    <col min="3066" max="3066" width="9.42578125" style="27" bestFit="1" customWidth="1"/>
    <col min="3067" max="3310" width="9.140625" style="27"/>
    <col min="3311" max="3311" width="19" style="27" customWidth="1"/>
    <col min="3312" max="3312" width="57.5703125" style="27" customWidth="1"/>
    <col min="3313" max="3313" width="16.42578125" style="27" customWidth="1"/>
    <col min="3314" max="3315" width="17.7109375" style="27" bestFit="1" customWidth="1"/>
    <col min="3316" max="3316" width="15.7109375" style="27" customWidth="1"/>
    <col min="3317" max="3317" width="15.7109375" style="27" bestFit="1" customWidth="1"/>
    <col min="3318" max="3318" width="19.7109375" style="27" customWidth="1"/>
    <col min="3319" max="3319" width="15.42578125" style="27" bestFit="1" customWidth="1"/>
    <col min="3320" max="3320" width="9.42578125" style="27" bestFit="1" customWidth="1"/>
    <col min="3321" max="3321" width="15.42578125" style="27" bestFit="1" customWidth="1"/>
    <col min="3322" max="3322" width="9.42578125" style="27" bestFit="1" customWidth="1"/>
    <col min="3323" max="3566" width="9.140625" style="27"/>
    <col min="3567" max="3567" width="19" style="27" customWidth="1"/>
    <col min="3568" max="3568" width="57.5703125" style="27" customWidth="1"/>
    <col min="3569" max="3569" width="16.42578125" style="27" customWidth="1"/>
    <col min="3570" max="3571" width="17.7109375" style="27" bestFit="1" customWidth="1"/>
    <col min="3572" max="3572" width="15.7109375" style="27" customWidth="1"/>
    <col min="3573" max="3573" width="15.7109375" style="27" bestFit="1" customWidth="1"/>
    <col min="3574" max="3574" width="19.7109375" style="27" customWidth="1"/>
    <col min="3575" max="3575" width="15.42578125" style="27" bestFit="1" customWidth="1"/>
    <col min="3576" max="3576" width="9.42578125" style="27" bestFit="1" customWidth="1"/>
    <col min="3577" max="3577" width="15.42578125" style="27" bestFit="1" customWidth="1"/>
    <col min="3578" max="3578" width="9.42578125" style="27" bestFit="1" customWidth="1"/>
    <col min="3579" max="3822" width="9.140625" style="27"/>
    <col min="3823" max="3823" width="19" style="27" customWidth="1"/>
    <col min="3824" max="3824" width="57.5703125" style="27" customWidth="1"/>
    <col min="3825" max="3825" width="16.42578125" style="27" customWidth="1"/>
    <col min="3826" max="3827" width="17.7109375" style="27" bestFit="1" customWidth="1"/>
    <col min="3828" max="3828" width="15.7109375" style="27" customWidth="1"/>
    <col min="3829" max="3829" width="15.7109375" style="27" bestFit="1" customWidth="1"/>
    <col min="3830" max="3830" width="19.7109375" style="27" customWidth="1"/>
    <col min="3831" max="3831" width="15.42578125" style="27" bestFit="1" customWidth="1"/>
    <col min="3832" max="3832" width="9.42578125" style="27" bestFit="1" customWidth="1"/>
    <col min="3833" max="3833" width="15.42578125" style="27" bestFit="1" customWidth="1"/>
    <col min="3834" max="3834" width="9.42578125" style="27" bestFit="1" customWidth="1"/>
    <col min="3835" max="4078" width="9.140625" style="27"/>
    <col min="4079" max="4079" width="19" style="27" customWidth="1"/>
    <col min="4080" max="4080" width="57.5703125" style="27" customWidth="1"/>
    <col min="4081" max="4081" width="16.42578125" style="27" customWidth="1"/>
    <col min="4082" max="4083" width="17.7109375" style="27" bestFit="1" customWidth="1"/>
    <col min="4084" max="4084" width="15.7109375" style="27" customWidth="1"/>
    <col min="4085" max="4085" width="15.7109375" style="27" bestFit="1" customWidth="1"/>
    <col min="4086" max="4086" width="19.7109375" style="27" customWidth="1"/>
    <col min="4087" max="4087" width="15.42578125" style="27" bestFit="1" customWidth="1"/>
    <col min="4088" max="4088" width="9.42578125" style="27" bestFit="1" customWidth="1"/>
    <col min="4089" max="4089" width="15.42578125" style="27" bestFit="1" customWidth="1"/>
    <col min="4090" max="4090" width="9.42578125" style="27" bestFit="1" customWidth="1"/>
    <col min="4091" max="4334" width="9.140625" style="27"/>
    <col min="4335" max="4335" width="19" style="27" customWidth="1"/>
    <col min="4336" max="4336" width="57.5703125" style="27" customWidth="1"/>
    <col min="4337" max="4337" width="16.42578125" style="27" customWidth="1"/>
    <col min="4338" max="4339" width="17.7109375" style="27" bestFit="1" customWidth="1"/>
    <col min="4340" max="4340" width="15.7109375" style="27" customWidth="1"/>
    <col min="4341" max="4341" width="15.7109375" style="27" bestFit="1" customWidth="1"/>
    <col min="4342" max="4342" width="19.7109375" style="27" customWidth="1"/>
    <col min="4343" max="4343" width="15.42578125" style="27" bestFit="1" customWidth="1"/>
    <col min="4344" max="4344" width="9.42578125" style="27" bestFit="1" customWidth="1"/>
    <col min="4345" max="4345" width="15.42578125" style="27" bestFit="1" customWidth="1"/>
    <col min="4346" max="4346" width="9.42578125" style="27" bestFit="1" customWidth="1"/>
    <col min="4347" max="4590" width="9.140625" style="27"/>
    <col min="4591" max="4591" width="19" style="27" customWidth="1"/>
    <col min="4592" max="4592" width="57.5703125" style="27" customWidth="1"/>
    <col min="4593" max="4593" width="16.42578125" style="27" customWidth="1"/>
    <col min="4594" max="4595" width="17.7109375" style="27" bestFit="1" customWidth="1"/>
    <col min="4596" max="4596" width="15.7109375" style="27" customWidth="1"/>
    <col min="4597" max="4597" width="15.7109375" style="27" bestFit="1" customWidth="1"/>
    <col min="4598" max="4598" width="19.7109375" style="27" customWidth="1"/>
    <col min="4599" max="4599" width="15.42578125" style="27" bestFit="1" customWidth="1"/>
    <col min="4600" max="4600" width="9.42578125" style="27" bestFit="1" customWidth="1"/>
    <col min="4601" max="4601" width="15.42578125" style="27" bestFit="1" customWidth="1"/>
    <col min="4602" max="4602" width="9.42578125" style="27" bestFit="1" customWidth="1"/>
    <col min="4603" max="4846" width="9.140625" style="27"/>
    <col min="4847" max="4847" width="19" style="27" customWidth="1"/>
    <col min="4848" max="4848" width="57.5703125" style="27" customWidth="1"/>
    <col min="4849" max="4849" width="16.42578125" style="27" customWidth="1"/>
    <col min="4850" max="4851" width="17.7109375" style="27" bestFit="1" customWidth="1"/>
    <col min="4852" max="4852" width="15.7109375" style="27" customWidth="1"/>
    <col min="4853" max="4853" width="15.7109375" style="27" bestFit="1" customWidth="1"/>
    <col min="4854" max="4854" width="19.7109375" style="27" customWidth="1"/>
    <col min="4855" max="4855" width="15.42578125" style="27" bestFit="1" customWidth="1"/>
    <col min="4856" max="4856" width="9.42578125" style="27" bestFit="1" customWidth="1"/>
    <col min="4857" max="4857" width="15.42578125" style="27" bestFit="1" customWidth="1"/>
    <col min="4858" max="4858" width="9.42578125" style="27" bestFit="1" customWidth="1"/>
    <col min="4859" max="5102" width="9.140625" style="27"/>
    <col min="5103" max="5103" width="19" style="27" customWidth="1"/>
    <col min="5104" max="5104" width="57.5703125" style="27" customWidth="1"/>
    <col min="5105" max="5105" width="16.42578125" style="27" customWidth="1"/>
    <col min="5106" max="5107" width="17.7109375" style="27" bestFit="1" customWidth="1"/>
    <col min="5108" max="5108" width="15.7109375" style="27" customWidth="1"/>
    <col min="5109" max="5109" width="15.7109375" style="27" bestFit="1" customWidth="1"/>
    <col min="5110" max="5110" width="19.7109375" style="27" customWidth="1"/>
    <col min="5111" max="5111" width="15.42578125" style="27" bestFit="1" customWidth="1"/>
    <col min="5112" max="5112" width="9.42578125" style="27" bestFit="1" customWidth="1"/>
    <col min="5113" max="5113" width="15.42578125" style="27" bestFit="1" customWidth="1"/>
    <col min="5114" max="5114" width="9.42578125" style="27" bestFit="1" customWidth="1"/>
    <col min="5115" max="5358" width="9.140625" style="27"/>
    <col min="5359" max="5359" width="19" style="27" customWidth="1"/>
    <col min="5360" max="5360" width="57.5703125" style="27" customWidth="1"/>
    <col min="5361" max="5361" width="16.42578125" style="27" customWidth="1"/>
    <col min="5362" max="5363" width="17.7109375" style="27" bestFit="1" customWidth="1"/>
    <col min="5364" max="5364" width="15.7109375" style="27" customWidth="1"/>
    <col min="5365" max="5365" width="15.7109375" style="27" bestFit="1" customWidth="1"/>
    <col min="5366" max="5366" width="19.7109375" style="27" customWidth="1"/>
    <col min="5367" max="5367" width="15.42578125" style="27" bestFit="1" customWidth="1"/>
    <col min="5368" max="5368" width="9.42578125" style="27" bestFit="1" customWidth="1"/>
    <col min="5369" max="5369" width="15.42578125" style="27" bestFit="1" customWidth="1"/>
    <col min="5370" max="5370" width="9.42578125" style="27" bestFit="1" customWidth="1"/>
    <col min="5371" max="5614" width="9.140625" style="27"/>
    <col min="5615" max="5615" width="19" style="27" customWidth="1"/>
    <col min="5616" max="5616" width="57.5703125" style="27" customWidth="1"/>
    <col min="5617" max="5617" width="16.42578125" style="27" customWidth="1"/>
    <col min="5618" max="5619" width="17.7109375" style="27" bestFit="1" customWidth="1"/>
    <col min="5620" max="5620" width="15.7109375" style="27" customWidth="1"/>
    <col min="5621" max="5621" width="15.7109375" style="27" bestFit="1" customWidth="1"/>
    <col min="5622" max="5622" width="19.7109375" style="27" customWidth="1"/>
    <col min="5623" max="5623" width="15.42578125" style="27" bestFit="1" customWidth="1"/>
    <col min="5624" max="5624" width="9.42578125" style="27" bestFit="1" customWidth="1"/>
    <col min="5625" max="5625" width="15.42578125" style="27" bestFit="1" customWidth="1"/>
    <col min="5626" max="5626" width="9.42578125" style="27" bestFit="1" customWidth="1"/>
    <col min="5627" max="5870" width="9.140625" style="27"/>
    <col min="5871" max="5871" width="19" style="27" customWidth="1"/>
    <col min="5872" max="5872" width="57.5703125" style="27" customWidth="1"/>
    <col min="5873" max="5873" width="16.42578125" style="27" customWidth="1"/>
    <col min="5874" max="5875" width="17.7109375" style="27" bestFit="1" customWidth="1"/>
    <col min="5876" max="5876" width="15.7109375" style="27" customWidth="1"/>
    <col min="5877" max="5877" width="15.7109375" style="27" bestFit="1" customWidth="1"/>
    <col min="5878" max="5878" width="19.7109375" style="27" customWidth="1"/>
    <col min="5879" max="5879" width="15.42578125" style="27" bestFit="1" customWidth="1"/>
    <col min="5880" max="5880" width="9.42578125" style="27" bestFit="1" customWidth="1"/>
    <col min="5881" max="5881" width="15.42578125" style="27" bestFit="1" customWidth="1"/>
    <col min="5882" max="5882" width="9.42578125" style="27" bestFit="1" customWidth="1"/>
    <col min="5883" max="6126" width="9.140625" style="27"/>
    <col min="6127" max="6127" width="19" style="27" customWidth="1"/>
    <col min="6128" max="6128" width="57.5703125" style="27" customWidth="1"/>
    <col min="6129" max="6129" width="16.42578125" style="27" customWidth="1"/>
    <col min="6130" max="6131" width="17.7109375" style="27" bestFit="1" customWidth="1"/>
    <col min="6132" max="6132" width="15.7109375" style="27" customWidth="1"/>
    <col min="6133" max="6133" width="15.7109375" style="27" bestFit="1" customWidth="1"/>
    <col min="6134" max="6134" width="19.7109375" style="27" customWidth="1"/>
    <col min="6135" max="6135" width="15.42578125" style="27" bestFit="1" customWidth="1"/>
    <col min="6136" max="6136" width="9.42578125" style="27" bestFit="1" customWidth="1"/>
    <col min="6137" max="6137" width="15.42578125" style="27" bestFit="1" customWidth="1"/>
    <col min="6138" max="6138" width="9.42578125" style="27" bestFit="1" customWidth="1"/>
    <col min="6139" max="6382" width="9.140625" style="27"/>
    <col min="6383" max="6383" width="19" style="27" customWidth="1"/>
    <col min="6384" max="6384" width="57.5703125" style="27" customWidth="1"/>
    <col min="6385" max="6385" width="16.42578125" style="27" customWidth="1"/>
    <col min="6386" max="6387" width="17.7109375" style="27" bestFit="1" customWidth="1"/>
    <col min="6388" max="6388" width="15.7109375" style="27" customWidth="1"/>
    <col min="6389" max="6389" width="15.7109375" style="27" bestFit="1" customWidth="1"/>
    <col min="6390" max="6390" width="19.7109375" style="27" customWidth="1"/>
    <col min="6391" max="6391" width="15.42578125" style="27" bestFit="1" customWidth="1"/>
    <col min="6392" max="6392" width="9.42578125" style="27" bestFit="1" customWidth="1"/>
    <col min="6393" max="6393" width="15.42578125" style="27" bestFit="1" customWidth="1"/>
    <col min="6394" max="6394" width="9.42578125" style="27" bestFit="1" customWidth="1"/>
    <col min="6395" max="6638" width="9.140625" style="27"/>
    <col min="6639" max="6639" width="19" style="27" customWidth="1"/>
    <col min="6640" max="6640" width="57.5703125" style="27" customWidth="1"/>
    <col min="6641" max="6641" width="16.42578125" style="27" customWidth="1"/>
    <col min="6642" max="6643" width="17.7109375" style="27" bestFit="1" customWidth="1"/>
    <col min="6644" max="6644" width="15.7109375" style="27" customWidth="1"/>
    <col min="6645" max="6645" width="15.7109375" style="27" bestFit="1" customWidth="1"/>
    <col min="6646" max="6646" width="19.7109375" style="27" customWidth="1"/>
    <col min="6647" max="6647" width="15.42578125" style="27" bestFit="1" customWidth="1"/>
    <col min="6648" max="6648" width="9.42578125" style="27" bestFit="1" customWidth="1"/>
    <col min="6649" max="6649" width="15.42578125" style="27" bestFit="1" customWidth="1"/>
    <col min="6650" max="6650" width="9.42578125" style="27" bestFit="1" customWidth="1"/>
    <col min="6651" max="6894" width="9.140625" style="27"/>
    <col min="6895" max="6895" width="19" style="27" customWidth="1"/>
    <col min="6896" max="6896" width="57.5703125" style="27" customWidth="1"/>
    <col min="6897" max="6897" width="16.42578125" style="27" customWidth="1"/>
    <col min="6898" max="6899" width="17.7109375" style="27" bestFit="1" customWidth="1"/>
    <col min="6900" max="6900" width="15.7109375" style="27" customWidth="1"/>
    <col min="6901" max="6901" width="15.7109375" style="27" bestFit="1" customWidth="1"/>
    <col min="6902" max="6902" width="19.7109375" style="27" customWidth="1"/>
    <col min="6903" max="6903" width="15.42578125" style="27" bestFit="1" customWidth="1"/>
    <col min="6904" max="6904" width="9.42578125" style="27" bestFit="1" customWidth="1"/>
    <col min="6905" max="6905" width="15.42578125" style="27" bestFit="1" customWidth="1"/>
    <col min="6906" max="6906" width="9.42578125" style="27" bestFit="1" customWidth="1"/>
    <col min="6907" max="7150" width="9.140625" style="27"/>
    <col min="7151" max="7151" width="19" style="27" customWidth="1"/>
    <col min="7152" max="7152" width="57.5703125" style="27" customWidth="1"/>
    <col min="7153" max="7153" width="16.42578125" style="27" customWidth="1"/>
    <col min="7154" max="7155" width="17.7109375" style="27" bestFit="1" customWidth="1"/>
    <col min="7156" max="7156" width="15.7109375" style="27" customWidth="1"/>
    <col min="7157" max="7157" width="15.7109375" style="27" bestFit="1" customWidth="1"/>
    <col min="7158" max="7158" width="19.7109375" style="27" customWidth="1"/>
    <col min="7159" max="7159" width="15.42578125" style="27" bestFit="1" customWidth="1"/>
    <col min="7160" max="7160" width="9.42578125" style="27" bestFit="1" customWidth="1"/>
    <col min="7161" max="7161" width="15.42578125" style="27" bestFit="1" customWidth="1"/>
    <col min="7162" max="7162" width="9.42578125" style="27" bestFit="1" customWidth="1"/>
    <col min="7163" max="7406" width="9.140625" style="27"/>
    <col min="7407" max="7407" width="19" style="27" customWidth="1"/>
    <col min="7408" max="7408" width="57.5703125" style="27" customWidth="1"/>
    <col min="7409" max="7409" width="16.42578125" style="27" customWidth="1"/>
    <col min="7410" max="7411" width="17.7109375" style="27" bestFit="1" customWidth="1"/>
    <col min="7412" max="7412" width="15.7109375" style="27" customWidth="1"/>
    <col min="7413" max="7413" width="15.7109375" style="27" bestFit="1" customWidth="1"/>
    <col min="7414" max="7414" width="19.7109375" style="27" customWidth="1"/>
    <col min="7415" max="7415" width="15.42578125" style="27" bestFit="1" customWidth="1"/>
    <col min="7416" max="7416" width="9.42578125" style="27" bestFit="1" customWidth="1"/>
    <col min="7417" max="7417" width="15.42578125" style="27" bestFit="1" customWidth="1"/>
    <col min="7418" max="7418" width="9.42578125" style="27" bestFit="1" customWidth="1"/>
    <col min="7419" max="7662" width="9.140625" style="27"/>
    <col min="7663" max="7663" width="19" style="27" customWidth="1"/>
    <col min="7664" max="7664" width="57.5703125" style="27" customWidth="1"/>
    <col min="7665" max="7665" width="16.42578125" style="27" customWidth="1"/>
    <col min="7666" max="7667" width="17.7109375" style="27" bestFit="1" customWidth="1"/>
    <col min="7668" max="7668" width="15.7109375" style="27" customWidth="1"/>
    <col min="7669" max="7669" width="15.7109375" style="27" bestFit="1" customWidth="1"/>
    <col min="7670" max="7670" width="19.7109375" style="27" customWidth="1"/>
    <col min="7671" max="7671" width="15.42578125" style="27" bestFit="1" customWidth="1"/>
    <col min="7672" max="7672" width="9.42578125" style="27" bestFit="1" customWidth="1"/>
    <col min="7673" max="7673" width="15.42578125" style="27" bestFit="1" customWidth="1"/>
    <col min="7674" max="7674" width="9.42578125" style="27" bestFit="1" customWidth="1"/>
    <col min="7675" max="7918" width="9.140625" style="27"/>
    <col min="7919" max="7919" width="19" style="27" customWidth="1"/>
    <col min="7920" max="7920" width="57.5703125" style="27" customWidth="1"/>
    <col min="7921" max="7921" width="16.42578125" style="27" customWidth="1"/>
    <col min="7922" max="7923" width="17.7109375" style="27" bestFit="1" customWidth="1"/>
    <col min="7924" max="7924" width="15.7109375" style="27" customWidth="1"/>
    <col min="7925" max="7925" width="15.7109375" style="27" bestFit="1" customWidth="1"/>
    <col min="7926" max="7926" width="19.7109375" style="27" customWidth="1"/>
    <col min="7927" max="7927" width="15.42578125" style="27" bestFit="1" customWidth="1"/>
    <col min="7928" max="7928" width="9.42578125" style="27" bestFit="1" customWidth="1"/>
    <col min="7929" max="7929" width="15.42578125" style="27" bestFit="1" customWidth="1"/>
    <col min="7930" max="7930" width="9.42578125" style="27" bestFit="1" customWidth="1"/>
    <col min="7931" max="8174" width="9.140625" style="27"/>
    <col min="8175" max="8175" width="19" style="27" customWidth="1"/>
    <col min="8176" max="8176" width="57.5703125" style="27" customWidth="1"/>
    <col min="8177" max="8177" width="16.42578125" style="27" customWidth="1"/>
    <col min="8178" max="8179" width="17.7109375" style="27" bestFit="1" customWidth="1"/>
    <col min="8180" max="8180" width="15.7109375" style="27" customWidth="1"/>
    <col min="8181" max="8181" width="15.7109375" style="27" bestFit="1" customWidth="1"/>
    <col min="8182" max="8182" width="19.7109375" style="27" customWidth="1"/>
    <col min="8183" max="8183" width="15.42578125" style="27" bestFit="1" customWidth="1"/>
    <col min="8184" max="8184" width="9.42578125" style="27" bestFit="1" customWidth="1"/>
    <col min="8185" max="8185" width="15.42578125" style="27" bestFit="1" customWidth="1"/>
    <col min="8186" max="8186" width="9.42578125" style="27" bestFit="1" customWidth="1"/>
    <col min="8187" max="8430" width="9.140625" style="27"/>
    <col min="8431" max="8431" width="19" style="27" customWidth="1"/>
    <col min="8432" max="8432" width="57.5703125" style="27" customWidth="1"/>
    <col min="8433" max="8433" width="16.42578125" style="27" customWidth="1"/>
    <col min="8434" max="8435" width="17.7109375" style="27" bestFit="1" customWidth="1"/>
    <col min="8436" max="8436" width="15.7109375" style="27" customWidth="1"/>
    <col min="8437" max="8437" width="15.7109375" style="27" bestFit="1" customWidth="1"/>
    <col min="8438" max="8438" width="19.7109375" style="27" customWidth="1"/>
    <col min="8439" max="8439" width="15.42578125" style="27" bestFit="1" customWidth="1"/>
    <col min="8440" max="8440" width="9.42578125" style="27" bestFit="1" customWidth="1"/>
    <col min="8441" max="8441" width="15.42578125" style="27" bestFit="1" customWidth="1"/>
    <col min="8442" max="8442" width="9.42578125" style="27" bestFit="1" customWidth="1"/>
    <col min="8443" max="8686" width="9.140625" style="27"/>
    <col min="8687" max="8687" width="19" style="27" customWidth="1"/>
    <col min="8688" max="8688" width="57.5703125" style="27" customWidth="1"/>
    <col min="8689" max="8689" width="16.42578125" style="27" customWidth="1"/>
    <col min="8690" max="8691" width="17.7109375" style="27" bestFit="1" customWidth="1"/>
    <col min="8692" max="8692" width="15.7109375" style="27" customWidth="1"/>
    <col min="8693" max="8693" width="15.7109375" style="27" bestFit="1" customWidth="1"/>
    <col min="8694" max="8694" width="19.7109375" style="27" customWidth="1"/>
    <col min="8695" max="8695" width="15.42578125" style="27" bestFit="1" customWidth="1"/>
    <col min="8696" max="8696" width="9.42578125" style="27" bestFit="1" customWidth="1"/>
    <col min="8697" max="8697" width="15.42578125" style="27" bestFit="1" customWidth="1"/>
    <col min="8698" max="8698" width="9.42578125" style="27" bestFit="1" customWidth="1"/>
    <col min="8699" max="8942" width="9.140625" style="27"/>
    <col min="8943" max="8943" width="19" style="27" customWidth="1"/>
    <col min="8944" max="8944" width="57.5703125" style="27" customWidth="1"/>
    <col min="8945" max="8945" width="16.42578125" style="27" customWidth="1"/>
    <col min="8946" max="8947" width="17.7109375" style="27" bestFit="1" customWidth="1"/>
    <col min="8948" max="8948" width="15.7109375" style="27" customWidth="1"/>
    <col min="8949" max="8949" width="15.7109375" style="27" bestFit="1" customWidth="1"/>
    <col min="8950" max="8950" width="19.7109375" style="27" customWidth="1"/>
    <col min="8951" max="8951" width="15.42578125" style="27" bestFit="1" customWidth="1"/>
    <col min="8952" max="8952" width="9.42578125" style="27" bestFit="1" customWidth="1"/>
    <col min="8953" max="8953" width="15.42578125" style="27" bestFit="1" customWidth="1"/>
    <col min="8954" max="8954" width="9.42578125" style="27" bestFit="1" customWidth="1"/>
    <col min="8955" max="9198" width="9.140625" style="27"/>
    <col min="9199" max="9199" width="19" style="27" customWidth="1"/>
    <col min="9200" max="9200" width="57.5703125" style="27" customWidth="1"/>
    <col min="9201" max="9201" width="16.42578125" style="27" customWidth="1"/>
    <col min="9202" max="9203" width="17.7109375" style="27" bestFit="1" customWidth="1"/>
    <col min="9204" max="9204" width="15.7109375" style="27" customWidth="1"/>
    <col min="9205" max="9205" width="15.7109375" style="27" bestFit="1" customWidth="1"/>
    <col min="9206" max="9206" width="19.7109375" style="27" customWidth="1"/>
    <col min="9207" max="9207" width="15.42578125" style="27" bestFit="1" customWidth="1"/>
    <col min="9208" max="9208" width="9.42578125" style="27" bestFit="1" customWidth="1"/>
    <col min="9209" max="9209" width="15.42578125" style="27" bestFit="1" customWidth="1"/>
    <col min="9210" max="9210" width="9.42578125" style="27" bestFit="1" customWidth="1"/>
    <col min="9211" max="9454" width="9.140625" style="27"/>
    <col min="9455" max="9455" width="19" style="27" customWidth="1"/>
    <col min="9456" max="9456" width="57.5703125" style="27" customWidth="1"/>
    <col min="9457" max="9457" width="16.42578125" style="27" customWidth="1"/>
    <col min="9458" max="9459" width="17.7109375" style="27" bestFit="1" customWidth="1"/>
    <col min="9460" max="9460" width="15.7109375" style="27" customWidth="1"/>
    <col min="9461" max="9461" width="15.7109375" style="27" bestFit="1" customWidth="1"/>
    <col min="9462" max="9462" width="19.7109375" style="27" customWidth="1"/>
    <col min="9463" max="9463" width="15.42578125" style="27" bestFit="1" customWidth="1"/>
    <col min="9464" max="9464" width="9.42578125" style="27" bestFit="1" customWidth="1"/>
    <col min="9465" max="9465" width="15.42578125" style="27" bestFit="1" customWidth="1"/>
    <col min="9466" max="9466" width="9.42578125" style="27" bestFit="1" customWidth="1"/>
    <col min="9467" max="9710" width="9.140625" style="27"/>
    <col min="9711" max="9711" width="19" style="27" customWidth="1"/>
    <col min="9712" max="9712" width="57.5703125" style="27" customWidth="1"/>
    <col min="9713" max="9713" width="16.42578125" style="27" customWidth="1"/>
    <col min="9714" max="9715" width="17.7109375" style="27" bestFit="1" customWidth="1"/>
    <col min="9716" max="9716" width="15.7109375" style="27" customWidth="1"/>
    <col min="9717" max="9717" width="15.7109375" style="27" bestFit="1" customWidth="1"/>
    <col min="9718" max="9718" width="19.7109375" style="27" customWidth="1"/>
    <col min="9719" max="9719" width="15.42578125" style="27" bestFit="1" customWidth="1"/>
    <col min="9720" max="9720" width="9.42578125" style="27" bestFit="1" customWidth="1"/>
    <col min="9721" max="9721" width="15.42578125" style="27" bestFit="1" customWidth="1"/>
    <col min="9722" max="9722" width="9.42578125" style="27" bestFit="1" customWidth="1"/>
    <col min="9723" max="9966" width="9.140625" style="27"/>
    <col min="9967" max="9967" width="19" style="27" customWidth="1"/>
    <col min="9968" max="9968" width="57.5703125" style="27" customWidth="1"/>
    <col min="9969" max="9969" width="16.42578125" style="27" customWidth="1"/>
    <col min="9970" max="9971" width="17.7109375" style="27" bestFit="1" customWidth="1"/>
    <col min="9972" max="9972" width="15.7109375" style="27" customWidth="1"/>
    <col min="9973" max="9973" width="15.7109375" style="27" bestFit="1" customWidth="1"/>
    <col min="9974" max="9974" width="19.7109375" style="27" customWidth="1"/>
    <col min="9975" max="9975" width="15.42578125" style="27" bestFit="1" customWidth="1"/>
    <col min="9976" max="9976" width="9.42578125" style="27" bestFit="1" customWidth="1"/>
    <col min="9977" max="9977" width="15.42578125" style="27" bestFit="1" customWidth="1"/>
    <col min="9978" max="9978" width="9.42578125" style="27" bestFit="1" customWidth="1"/>
    <col min="9979" max="10222" width="9.140625" style="27"/>
    <col min="10223" max="10223" width="19" style="27" customWidth="1"/>
    <col min="10224" max="10224" width="57.5703125" style="27" customWidth="1"/>
    <col min="10225" max="10225" width="16.42578125" style="27" customWidth="1"/>
    <col min="10226" max="10227" width="17.7109375" style="27" bestFit="1" customWidth="1"/>
    <col min="10228" max="10228" width="15.7109375" style="27" customWidth="1"/>
    <col min="10229" max="10229" width="15.7109375" style="27" bestFit="1" customWidth="1"/>
    <col min="10230" max="10230" width="19.7109375" style="27" customWidth="1"/>
    <col min="10231" max="10231" width="15.42578125" style="27" bestFit="1" customWidth="1"/>
    <col min="10232" max="10232" width="9.42578125" style="27" bestFit="1" customWidth="1"/>
    <col min="10233" max="10233" width="15.42578125" style="27" bestFit="1" customWidth="1"/>
    <col min="10234" max="10234" width="9.42578125" style="27" bestFit="1" customWidth="1"/>
    <col min="10235" max="10478" width="9.140625" style="27"/>
    <col min="10479" max="10479" width="19" style="27" customWidth="1"/>
    <col min="10480" max="10480" width="57.5703125" style="27" customWidth="1"/>
    <col min="10481" max="10481" width="16.42578125" style="27" customWidth="1"/>
    <col min="10482" max="10483" width="17.7109375" style="27" bestFit="1" customWidth="1"/>
    <col min="10484" max="10484" width="15.7109375" style="27" customWidth="1"/>
    <col min="10485" max="10485" width="15.7109375" style="27" bestFit="1" customWidth="1"/>
    <col min="10486" max="10486" width="19.7109375" style="27" customWidth="1"/>
    <col min="10487" max="10487" width="15.42578125" style="27" bestFit="1" customWidth="1"/>
    <col min="10488" max="10488" width="9.42578125" style="27" bestFit="1" customWidth="1"/>
    <col min="10489" max="10489" width="15.42578125" style="27" bestFit="1" customWidth="1"/>
    <col min="10490" max="10490" width="9.42578125" style="27" bestFit="1" customWidth="1"/>
    <col min="10491" max="10734" width="9.140625" style="27"/>
    <col min="10735" max="10735" width="19" style="27" customWidth="1"/>
    <col min="10736" max="10736" width="57.5703125" style="27" customWidth="1"/>
    <col min="10737" max="10737" width="16.42578125" style="27" customWidth="1"/>
    <col min="10738" max="10739" width="17.7109375" style="27" bestFit="1" customWidth="1"/>
    <col min="10740" max="10740" width="15.7109375" style="27" customWidth="1"/>
    <col min="10741" max="10741" width="15.7109375" style="27" bestFit="1" customWidth="1"/>
    <col min="10742" max="10742" width="19.7109375" style="27" customWidth="1"/>
    <col min="10743" max="10743" width="15.42578125" style="27" bestFit="1" customWidth="1"/>
    <col min="10744" max="10744" width="9.42578125" style="27" bestFit="1" customWidth="1"/>
    <col min="10745" max="10745" width="15.42578125" style="27" bestFit="1" customWidth="1"/>
    <col min="10746" max="10746" width="9.42578125" style="27" bestFit="1" customWidth="1"/>
    <col min="10747" max="10990" width="9.140625" style="27"/>
    <col min="10991" max="10991" width="19" style="27" customWidth="1"/>
    <col min="10992" max="10992" width="57.5703125" style="27" customWidth="1"/>
    <col min="10993" max="10993" width="16.42578125" style="27" customWidth="1"/>
    <col min="10994" max="10995" width="17.7109375" style="27" bestFit="1" customWidth="1"/>
    <col min="10996" max="10996" width="15.7109375" style="27" customWidth="1"/>
    <col min="10997" max="10997" width="15.7109375" style="27" bestFit="1" customWidth="1"/>
    <col min="10998" max="10998" width="19.7109375" style="27" customWidth="1"/>
    <col min="10999" max="10999" width="15.42578125" style="27" bestFit="1" customWidth="1"/>
    <col min="11000" max="11000" width="9.42578125" style="27" bestFit="1" customWidth="1"/>
    <col min="11001" max="11001" width="15.42578125" style="27" bestFit="1" customWidth="1"/>
    <col min="11002" max="11002" width="9.42578125" style="27" bestFit="1" customWidth="1"/>
    <col min="11003" max="11246" width="9.140625" style="27"/>
    <col min="11247" max="11247" width="19" style="27" customWidth="1"/>
    <col min="11248" max="11248" width="57.5703125" style="27" customWidth="1"/>
    <col min="11249" max="11249" width="16.42578125" style="27" customWidth="1"/>
    <col min="11250" max="11251" width="17.7109375" style="27" bestFit="1" customWidth="1"/>
    <col min="11252" max="11252" width="15.7109375" style="27" customWidth="1"/>
    <col min="11253" max="11253" width="15.7109375" style="27" bestFit="1" customWidth="1"/>
    <col min="11254" max="11254" width="19.7109375" style="27" customWidth="1"/>
    <col min="11255" max="11255" width="15.42578125" style="27" bestFit="1" customWidth="1"/>
    <col min="11256" max="11256" width="9.42578125" style="27" bestFit="1" customWidth="1"/>
    <col min="11257" max="11257" width="15.42578125" style="27" bestFit="1" customWidth="1"/>
    <col min="11258" max="11258" width="9.42578125" style="27" bestFit="1" customWidth="1"/>
    <col min="11259" max="11502" width="9.140625" style="27"/>
    <col min="11503" max="11503" width="19" style="27" customWidth="1"/>
    <col min="11504" max="11504" width="57.5703125" style="27" customWidth="1"/>
    <col min="11505" max="11505" width="16.42578125" style="27" customWidth="1"/>
    <col min="11506" max="11507" width="17.7109375" style="27" bestFit="1" customWidth="1"/>
    <col min="11508" max="11508" width="15.7109375" style="27" customWidth="1"/>
    <col min="11509" max="11509" width="15.7109375" style="27" bestFit="1" customWidth="1"/>
    <col min="11510" max="11510" width="19.7109375" style="27" customWidth="1"/>
    <col min="11511" max="11511" width="15.42578125" style="27" bestFit="1" customWidth="1"/>
    <col min="11512" max="11512" width="9.42578125" style="27" bestFit="1" customWidth="1"/>
    <col min="11513" max="11513" width="15.42578125" style="27" bestFit="1" customWidth="1"/>
    <col min="11514" max="11514" width="9.42578125" style="27" bestFit="1" customWidth="1"/>
    <col min="11515" max="11758" width="9.140625" style="27"/>
    <col min="11759" max="11759" width="19" style="27" customWidth="1"/>
    <col min="11760" max="11760" width="57.5703125" style="27" customWidth="1"/>
    <col min="11761" max="11761" width="16.42578125" style="27" customWidth="1"/>
    <col min="11762" max="11763" width="17.7109375" style="27" bestFit="1" customWidth="1"/>
    <col min="11764" max="11764" width="15.7109375" style="27" customWidth="1"/>
    <col min="11765" max="11765" width="15.7109375" style="27" bestFit="1" customWidth="1"/>
    <col min="11766" max="11766" width="19.7109375" style="27" customWidth="1"/>
    <col min="11767" max="11767" width="15.42578125" style="27" bestFit="1" customWidth="1"/>
    <col min="11768" max="11768" width="9.42578125" style="27" bestFit="1" customWidth="1"/>
    <col min="11769" max="11769" width="15.42578125" style="27" bestFit="1" customWidth="1"/>
    <col min="11770" max="11770" width="9.42578125" style="27" bestFit="1" customWidth="1"/>
    <col min="11771" max="12014" width="9.140625" style="27"/>
    <col min="12015" max="12015" width="19" style="27" customWidth="1"/>
    <col min="12016" max="12016" width="57.5703125" style="27" customWidth="1"/>
    <col min="12017" max="12017" width="16.42578125" style="27" customWidth="1"/>
    <col min="12018" max="12019" width="17.7109375" style="27" bestFit="1" customWidth="1"/>
    <col min="12020" max="12020" width="15.7109375" style="27" customWidth="1"/>
    <col min="12021" max="12021" width="15.7109375" style="27" bestFit="1" customWidth="1"/>
    <col min="12022" max="12022" width="19.7109375" style="27" customWidth="1"/>
    <col min="12023" max="12023" width="15.42578125" style="27" bestFit="1" customWidth="1"/>
    <col min="12024" max="12024" width="9.42578125" style="27" bestFit="1" customWidth="1"/>
    <col min="12025" max="12025" width="15.42578125" style="27" bestFit="1" customWidth="1"/>
    <col min="12026" max="12026" width="9.42578125" style="27" bestFit="1" customWidth="1"/>
    <col min="12027" max="12270" width="9.140625" style="27"/>
    <col min="12271" max="12271" width="19" style="27" customWidth="1"/>
    <col min="12272" max="12272" width="57.5703125" style="27" customWidth="1"/>
    <col min="12273" max="12273" width="16.42578125" style="27" customWidth="1"/>
    <col min="12274" max="12275" width="17.7109375" style="27" bestFit="1" customWidth="1"/>
    <col min="12276" max="12276" width="15.7109375" style="27" customWidth="1"/>
    <col min="12277" max="12277" width="15.7109375" style="27" bestFit="1" customWidth="1"/>
    <col min="12278" max="12278" width="19.7109375" style="27" customWidth="1"/>
    <col min="12279" max="12279" width="15.42578125" style="27" bestFit="1" customWidth="1"/>
    <col min="12280" max="12280" width="9.42578125" style="27" bestFit="1" customWidth="1"/>
    <col min="12281" max="12281" width="15.42578125" style="27" bestFit="1" customWidth="1"/>
    <col min="12282" max="12282" width="9.42578125" style="27" bestFit="1" customWidth="1"/>
    <col min="12283" max="12526" width="9.140625" style="27"/>
    <col min="12527" max="12527" width="19" style="27" customWidth="1"/>
    <col min="12528" max="12528" width="57.5703125" style="27" customWidth="1"/>
    <col min="12529" max="12529" width="16.42578125" style="27" customWidth="1"/>
    <col min="12530" max="12531" width="17.7109375" style="27" bestFit="1" customWidth="1"/>
    <col min="12532" max="12532" width="15.7109375" style="27" customWidth="1"/>
    <col min="12533" max="12533" width="15.7109375" style="27" bestFit="1" customWidth="1"/>
    <col min="12534" max="12534" width="19.7109375" style="27" customWidth="1"/>
    <col min="12535" max="12535" width="15.42578125" style="27" bestFit="1" customWidth="1"/>
    <col min="12536" max="12536" width="9.42578125" style="27" bestFit="1" customWidth="1"/>
    <col min="12537" max="12537" width="15.42578125" style="27" bestFit="1" customWidth="1"/>
    <col min="12538" max="12538" width="9.42578125" style="27" bestFit="1" customWidth="1"/>
    <col min="12539" max="12782" width="9.140625" style="27"/>
    <col min="12783" max="12783" width="19" style="27" customWidth="1"/>
    <col min="12784" max="12784" width="57.5703125" style="27" customWidth="1"/>
    <col min="12785" max="12785" width="16.42578125" style="27" customWidth="1"/>
    <col min="12786" max="12787" width="17.7109375" style="27" bestFit="1" customWidth="1"/>
    <col min="12788" max="12788" width="15.7109375" style="27" customWidth="1"/>
    <col min="12789" max="12789" width="15.7109375" style="27" bestFit="1" customWidth="1"/>
    <col min="12790" max="12790" width="19.7109375" style="27" customWidth="1"/>
    <col min="12791" max="12791" width="15.42578125" style="27" bestFit="1" customWidth="1"/>
    <col min="12792" max="12792" width="9.42578125" style="27" bestFit="1" customWidth="1"/>
    <col min="12793" max="12793" width="15.42578125" style="27" bestFit="1" customWidth="1"/>
    <col min="12794" max="12794" width="9.42578125" style="27" bestFit="1" customWidth="1"/>
    <col min="12795" max="13038" width="9.140625" style="27"/>
    <col min="13039" max="13039" width="19" style="27" customWidth="1"/>
    <col min="13040" max="13040" width="57.5703125" style="27" customWidth="1"/>
    <col min="13041" max="13041" width="16.42578125" style="27" customWidth="1"/>
    <col min="13042" max="13043" width="17.7109375" style="27" bestFit="1" customWidth="1"/>
    <col min="13044" max="13044" width="15.7109375" style="27" customWidth="1"/>
    <col min="13045" max="13045" width="15.7109375" style="27" bestFit="1" customWidth="1"/>
    <col min="13046" max="13046" width="19.7109375" style="27" customWidth="1"/>
    <col min="13047" max="13047" width="15.42578125" style="27" bestFit="1" customWidth="1"/>
    <col min="13048" max="13048" width="9.42578125" style="27" bestFit="1" customWidth="1"/>
    <col min="13049" max="13049" width="15.42578125" style="27" bestFit="1" customWidth="1"/>
    <col min="13050" max="13050" width="9.42578125" style="27" bestFit="1" customWidth="1"/>
    <col min="13051" max="13294" width="9.140625" style="27"/>
    <col min="13295" max="13295" width="19" style="27" customWidth="1"/>
    <col min="13296" max="13296" width="57.5703125" style="27" customWidth="1"/>
    <col min="13297" max="13297" width="16.42578125" style="27" customWidth="1"/>
    <col min="13298" max="13299" width="17.7109375" style="27" bestFit="1" customWidth="1"/>
    <col min="13300" max="13300" width="15.7109375" style="27" customWidth="1"/>
    <col min="13301" max="13301" width="15.7109375" style="27" bestFit="1" customWidth="1"/>
    <col min="13302" max="13302" width="19.7109375" style="27" customWidth="1"/>
    <col min="13303" max="13303" width="15.42578125" style="27" bestFit="1" customWidth="1"/>
    <col min="13304" max="13304" width="9.42578125" style="27" bestFit="1" customWidth="1"/>
    <col min="13305" max="13305" width="15.42578125" style="27" bestFit="1" customWidth="1"/>
    <col min="13306" max="13306" width="9.42578125" style="27" bestFit="1" customWidth="1"/>
    <col min="13307" max="13550" width="9.140625" style="27"/>
    <col min="13551" max="13551" width="19" style="27" customWidth="1"/>
    <col min="13552" max="13552" width="57.5703125" style="27" customWidth="1"/>
    <col min="13553" max="13553" width="16.42578125" style="27" customWidth="1"/>
    <col min="13554" max="13555" width="17.7109375" style="27" bestFit="1" customWidth="1"/>
    <col min="13556" max="13556" width="15.7109375" style="27" customWidth="1"/>
    <col min="13557" max="13557" width="15.7109375" style="27" bestFit="1" customWidth="1"/>
    <col min="13558" max="13558" width="19.7109375" style="27" customWidth="1"/>
    <col min="13559" max="13559" width="15.42578125" style="27" bestFit="1" customWidth="1"/>
    <col min="13560" max="13560" width="9.42578125" style="27" bestFit="1" customWidth="1"/>
    <col min="13561" max="13561" width="15.42578125" style="27" bestFit="1" customWidth="1"/>
    <col min="13562" max="13562" width="9.42578125" style="27" bestFit="1" customWidth="1"/>
    <col min="13563" max="13806" width="9.140625" style="27"/>
    <col min="13807" max="13807" width="19" style="27" customWidth="1"/>
    <col min="13808" max="13808" width="57.5703125" style="27" customWidth="1"/>
    <col min="13809" max="13809" width="16.42578125" style="27" customWidth="1"/>
    <col min="13810" max="13811" width="17.7109375" style="27" bestFit="1" customWidth="1"/>
    <col min="13812" max="13812" width="15.7109375" style="27" customWidth="1"/>
    <col min="13813" max="13813" width="15.7109375" style="27" bestFit="1" customWidth="1"/>
    <col min="13814" max="13814" width="19.7109375" style="27" customWidth="1"/>
    <col min="13815" max="13815" width="15.42578125" style="27" bestFit="1" customWidth="1"/>
    <col min="13816" max="13816" width="9.42578125" style="27" bestFit="1" customWidth="1"/>
    <col min="13817" max="13817" width="15.42578125" style="27" bestFit="1" customWidth="1"/>
    <col min="13818" max="13818" width="9.42578125" style="27" bestFit="1" customWidth="1"/>
    <col min="13819" max="14062" width="9.140625" style="27"/>
    <col min="14063" max="14063" width="19" style="27" customWidth="1"/>
    <col min="14064" max="14064" width="57.5703125" style="27" customWidth="1"/>
    <col min="14065" max="14065" width="16.42578125" style="27" customWidth="1"/>
    <col min="14066" max="14067" width="17.7109375" style="27" bestFit="1" customWidth="1"/>
    <col min="14068" max="14068" width="15.7109375" style="27" customWidth="1"/>
    <col min="14069" max="14069" width="15.7109375" style="27" bestFit="1" customWidth="1"/>
    <col min="14070" max="14070" width="19.7109375" style="27" customWidth="1"/>
    <col min="14071" max="14071" width="15.42578125" style="27" bestFit="1" customWidth="1"/>
    <col min="14072" max="14072" width="9.42578125" style="27" bestFit="1" customWidth="1"/>
    <col min="14073" max="14073" width="15.42578125" style="27" bestFit="1" customWidth="1"/>
    <col min="14074" max="14074" width="9.42578125" style="27" bestFit="1" customWidth="1"/>
    <col min="14075" max="14318" width="9.140625" style="27"/>
    <col min="14319" max="14319" width="19" style="27" customWidth="1"/>
    <col min="14320" max="14320" width="57.5703125" style="27" customWidth="1"/>
    <col min="14321" max="14321" width="16.42578125" style="27" customWidth="1"/>
    <col min="14322" max="14323" width="17.7109375" style="27" bestFit="1" customWidth="1"/>
    <col min="14324" max="14324" width="15.7109375" style="27" customWidth="1"/>
    <col min="14325" max="14325" width="15.7109375" style="27" bestFit="1" customWidth="1"/>
    <col min="14326" max="14326" width="19.7109375" style="27" customWidth="1"/>
    <col min="14327" max="14327" width="15.42578125" style="27" bestFit="1" customWidth="1"/>
    <col min="14328" max="14328" width="9.42578125" style="27" bestFit="1" customWidth="1"/>
    <col min="14329" max="14329" width="15.42578125" style="27" bestFit="1" customWidth="1"/>
    <col min="14330" max="14330" width="9.42578125" style="27" bestFit="1" customWidth="1"/>
    <col min="14331" max="14574" width="9.140625" style="27"/>
    <col min="14575" max="14575" width="19" style="27" customWidth="1"/>
    <col min="14576" max="14576" width="57.5703125" style="27" customWidth="1"/>
    <col min="14577" max="14577" width="16.42578125" style="27" customWidth="1"/>
    <col min="14578" max="14579" width="17.7109375" style="27" bestFit="1" customWidth="1"/>
    <col min="14580" max="14580" width="15.7109375" style="27" customWidth="1"/>
    <col min="14581" max="14581" width="15.7109375" style="27" bestFit="1" customWidth="1"/>
    <col min="14582" max="14582" width="19.7109375" style="27" customWidth="1"/>
    <col min="14583" max="14583" width="15.42578125" style="27" bestFit="1" customWidth="1"/>
    <col min="14584" max="14584" width="9.42578125" style="27" bestFit="1" customWidth="1"/>
    <col min="14585" max="14585" width="15.42578125" style="27" bestFit="1" customWidth="1"/>
    <col min="14586" max="14586" width="9.42578125" style="27" bestFit="1" customWidth="1"/>
    <col min="14587" max="14830" width="9.140625" style="27"/>
    <col min="14831" max="14831" width="19" style="27" customWidth="1"/>
    <col min="14832" max="14832" width="57.5703125" style="27" customWidth="1"/>
    <col min="14833" max="14833" width="16.42578125" style="27" customWidth="1"/>
    <col min="14834" max="14835" width="17.7109375" style="27" bestFit="1" customWidth="1"/>
    <col min="14836" max="14836" width="15.7109375" style="27" customWidth="1"/>
    <col min="14837" max="14837" width="15.7109375" style="27" bestFit="1" customWidth="1"/>
    <col min="14838" max="14838" width="19.7109375" style="27" customWidth="1"/>
    <col min="14839" max="14839" width="15.42578125" style="27" bestFit="1" customWidth="1"/>
    <col min="14840" max="14840" width="9.42578125" style="27" bestFit="1" customWidth="1"/>
    <col min="14841" max="14841" width="15.42578125" style="27" bestFit="1" customWidth="1"/>
    <col min="14842" max="14842" width="9.42578125" style="27" bestFit="1" customWidth="1"/>
    <col min="14843" max="15086" width="9.140625" style="27"/>
    <col min="15087" max="15087" width="19" style="27" customWidth="1"/>
    <col min="15088" max="15088" width="57.5703125" style="27" customWidth="1"/>
    <col min="15089" max="15089" width="16.42578125" style="27" customWidth="1"/>
    <col min="15090" max="15091" width="17.7109375" style="27" bestFit="1" customWidth="1"/>
    <col min="15092" max="15092" width="15.7109375" style="27" customWidth="1"/>
    <col min="15093" max="15093" width="15.7109375" style="27" bestFit="1" customWidth="1"/>
    <col min="15094" max="15094" width="19.7109375" style="27" customWidth="1"/>
    <col min="15095" max="15095" width="15.42578125" style="27" bestFit="1" customWidth="1"/>
    <col min="15096" max="15096" width="9.42578125" style="27" bestFit="1" customWidth="1"/>
    <col min="15097" max="15097" width="15.42578125" style="27" bestFit="1" customWidth="1"/>
    <col min="15098" max="15098" width="9.42578125" style="27" bestFit="1" customWidth="1"/>
    <col min="15099" max="15342" width="9.140625" style="27"/>
    <col min="15343" max="15343" width="19" style="27" customWidth="1"/>
    <col min="15344" max="15344" width="57.5703125" style="27" customWidth="1"/>
    <col min="15345" max="15345" width="16.42578125" style="27" customWidth="1"/>
    <col min="15346" max="15347" width="17.7109375" style="27" bestFit="1" customWidth="1"/>
    <col min="15348" max="15348" width="15.7109375" style="27" customWidth="1"/>
    <col min="15349" max="15349" width="15.7109375" style="27" bestFit="1" customWidth="1"/>
    <col min="15350" max="15350" width="19.7109375" style="27" customWidth="1"/>
    <col min="15351" max="15351" width="15.42578125" style="27" bestFit="1" customWidth="1"/>
    <col min="15352" max="15352" width="9.42578125" style="27" bestFit="1" customWidth="1"/>
    <col min="15353" max="15353" width="15.42578125" style="27" bestFit="1" customWidth="1"/>
    <col min="15354" max="15354" width="9.42578125" style="27" bestFit="1" customWidth="1"/>
    <col min="15355" max="15598" width="9.140625" style="27"/>
    <col min="15599" max="15599" width="19" style="27" customWidth="1"/>
    <col min="15600" max="15600" width="57.5703125" style="27" customWidth="1"/>
    <col min="15601" max="15601" width="16.42578125" style="27" customWidth="1"/>
    <col min="15602" max="15603" width="17.7109375" style="27" bestFit="1" customWidth="1"/>
    <col min="15604" max="15604" width="15.7109375" style="27" customWidth="1"/>
    <col min="15605" max="15605" width="15.7109375" style="27" bestFit="1" customWidth="1"/>
    <col min="15606" max="15606" width="19.7109375" style="27" customWidth="1"/>
    <col min="15607" max="15607" width="15.42578125" style="27" bestFit="1" customWidth="1"/>
    <col min="15608" max="15608" width="9.42578125" style="27" bestFit="1" customWidth="1"/>
    <col min="15609" max="15609" width="15.42578125" style="27" bestFit="1" customWidth="1"/>
    <col min="15610" max="15610" width="9.42578125" style="27" bestFit="1" customWidth="1"/>
    <col min="15611" max="15854" width="9.140625" style="27"/>
    <col min="15855" max="15855" width="19" style="27" customWidth="1"/>
    <col min="15856" max="15856" width="57.5703125" style="27" customWidth="1"/>
    <col min="15857" max="15857" width="16.42578125" style="27" customWidth="1"/>
    <col min="15858" max="15859" width="17.7109375" style="27" bestFit="1" customWidth="1"/>
    <col min="15860" max="15860" width="15.7109375" style="27" customWidth="1"/>
    <col min="15861" max="15861" width="15.7109375" style="27" bestFit="1" customWidth="1"/>
    <col min="15862" max="15862" width="19.7109375" style="27" customWidth="1"/>
    <col min="15863" max="15863" width="15.42578125" style="27" bestFit="1" customWidth="1"/>
    <col min="15864" max="15864" width="9.42578125" style="27" bestFit="1" customWidth="1"/>
    <col min="15865" max="15865" width="15.42578125" style="27" bestFit="1" customWidth="1"/>
    <col min="15866" max="15866" width="9.42578125" style="27" bestFit="1" customWidth="1"/>
    <col min="15867" max="16110" width="9.140625" style="27"/>
    <col min="16111" max="16111" width="19" style="27" customWidth="1"/>
    <col min="16112" max="16112" width="57.5703125" style="27" customWidth="1"/>
    <col min="16113" max="16113" width="16.42578125" style="27" customWidth="1"/>
    <col min="16114" max="16115" width="17.7109375" style="27" bestFit="1" customWidth="1"/>
    <col min="16116" max="16116" width="15.7109375" style="27" customWidth="1"/>
    <col min="16117" max="16117" width="15.7109375" style="27" bestFit="1" customWidth="1"/>
    <col min="16118" max="16118" width="19.7109375" style="27" customWidth="1"/>
    <col min="16119" max="16119" width="15.42578125" style="27" bestFit="1" customWidth="1"/>
    <col min="16120" max="16120" width="9.42578125" style="27" bestFit="1" customWidth="1"/>
    <col min="16121" max="16121" width="15.42578125" style="27" bestFit="1" customWidth="1"/>
    <col min="16122" max="16122" width="9.42578125" style="27" bestFit="1" customWidth="1"/>
    <col min="16123" max="16384" width="9.140625" style="27"/>
  </cols>
  <sheetData>
    <row r="1" spans="1:6" ht="20.25" hidden="1" customHeight="1" x14ac:dyDescent="0.2">
      <c r="A1" s="46"/>
      <c r="B1" s="46"/>
      <c r="C1" s="46"/>
      <c r="D1" s="46"/>
      <c r="E1" s="46"/>
      <c r="F1" s="46"/>
    </row>
    <row r="2" spans="1:6" ht="15.75" hidden="1" customHeight="1" x14ac:dyDescent="0.2">
      <c r="A2" s="310"/>
      <c r="B2" s="310"/>
      <c r="C2" s="310"/>
      <c r="D2" s="310"/>
      <c r="E2" s="310"/>
      <c r="F2" s="310"/>
    </row>
    <row r="3" spans="1:6" ht="18" hidden="1" customHeight="1" x14ac:dyDescent="0.2">
      <c r="A3" s="46"/>
      <c r="B3" s="46"/>
      <c r="C3" s="46"/>
      <c r="D3" s="46"/>
      <c r="E3" s="46"/>
      <c r="F3" s="46"/>
    </row>
    <row r="4" spans="1:6" ht="18" x14ac:dyDescent="0.2">
      <c r="A4" s="46"/>
      <c r="B4" s="46"/>
      <c r="C4" s="46"/>
      <c r="D4" s="46"/>
      <c r="E4" s="46"/>
      <c r="F4" s="46"/>
    </row>
    <row r="5" spans="1:6" ht="15.75" customHeight="1" x14ac:dyDescent="0.2">
      <c r="A5" s="310" t="s">
        <v>50</v>
      </c>
      <c r="B5" s="310"/>
      <c r="C5" s="310"/>
      <c r="D5" s="310"/>
      <c r="E5" s="310"/>
      <c r="F5" s="310"/>
    </row>
    <row r="6" spans="1:6" ht="18" x14ac:dyDescent="0.2">
      <c r="A6" s="46"/>
      <c r="B6" s="46"/>
      <c r="C6" s="46"/>
      <c r="D6" s="46"/>
      <c r="E6" s="46"/>
      <c r="F6" s="46"/>
    </row>
    <row r="7" spans="1:6" s="28" customFormat="1" ht="57" x14ac:dyDescent="0.25">
      <c r="A7" s="309" t="s">
        <v>3</v>
      </c>
      <c r="B7" s="309"/>
      <c r="C7" s="102" t="s">
        <v>541</v>
      </c>
      <c r="D7" s="102" t="s">
        <v>543</v>
      </c>
      <c r="E7" s="102" t="s">
        <v>544</v>
      </c>
      <c r="F7" s="48" t="s">
        <v>534</v>
      </c>
    </row>
    <row r="8" spans="1:6" s="29" customFormat="1" ht="12.75" customHeight="1" x14ac:dyDescent="0.25">
      <c r="A8" s="308">
        <v>1</v>
      </c>
      <c r="B8" s="308"/>
      <c r="C8" s="49">
        <v>2</v>
      </c>
      <c r="D8" s="49">
        <v>3</v>
      </c>
      <c r="E8" s="49">
        <v>4</v>
      </c>
      <c r="F8" s="49">
        <v>5</v>
      </c>
    </row>
    <row r="9" spans="1:6" ht="15" customHeight="1" x14ac:dyDescent="0.2">
      <c r="A9" s="44" t="s">
        <v>24</v>
      </c>
      <c r="B9" s="44" t="s">
        <v>23</v>
      </c>
      <c r="C9" s="45" t="s">
        <v>25</v>
      </c>
      <c r="D9" s="45" t="s">
        <v>25</v>
      </c>
      <c r="E9" s="45" t="s">
        <v>25</v>
      </c>
      <c r="F9" s="45" t="s">
        <v>23</v>
      </c>
    </row>
    <row r="10" spans="1:6" x14ac:dyDescent="0.2">
      <c r="A10" s="120" t="s">
        <v>26</v>
      </c>
      <c r="B10" s="120" t="s">
        <v>23</v>
      </c>
      <c r="C10" s="126">
        <v>6695485.0300000003</v>
      </c>
      <c r="D10" s="126">
        <v>12362167</v>
      </c>
      <c r="E10" s="126">
        <v>7817194.1100000013</v>
      </c>
      <c r="F10" s="126" t="e">
        <f>#REF!+#REF!+#REF!+#REF!</f>
        <v>#REF!</v>
      </c>
    </row>
    <row r="11" spans="1:6" x14ac:dyDescent="0.2">
      <c r="A11" s="116" t="s">
        <v>51</v>
      </c>
      <c r="B11" s="178" t="s">
        <v>52</v>
      </c>
      <c r="C11" s="179">
        <v>4740016.17</v>
      </c>
      <c r="D11" s="179">
        <v>10094508</v>
      </c>
      <c r="E11" s="179">
        <v>5416459.7000000002</v>
      </c>
      <c r="F11" s="150" t="e">
        <f>#REF!+#REF!+#REF!+#REF!</f>
        <v>#REF!</v>
      </c>
    </row>
    <row r="12" spans="1:6" x14ac:dyDescent="0.2">
      <c r="A12" s="67" t="s">
        <v>53</v>
      </c>
      <c r="B12" s="53" t="s">
        <v>52</v>
      </c>
      <c r="C12" s="110">
        <v>4740016.17</v>
      </c>
      <c r="D12" s="110">
        <v>10094508</v>
      </c>
      <c r="E12" s="110">
        <v>5416459.7000000002</v>
      </c>
      <c r="F12" s="110" t="e">
        <f>#REF!+#REF!+#REF!+#REF!</f>
        <v>#REF!</v>
      </c>
    </row>
    <row r="13" spans="1:6" x14ac:dyDescent="0.2">
      <c r="A13" s="165">
        <v>12</v>
      </c>
      <c r="B13" s="96" t="s">
        <v>64</v>
      </c>
      <c r="C13" s="110">
        <v>0</v>
      </c>
      <c r="D13" s="110">
        <v>0</v>
      </c>
      <c r="E13" s="110">
        <v>0</v>
      </c>
      <c r="F13" s="110" t="e">
        <f>#REF!+#REF!+#REF!+#REF!</f>
        <v>#REF!</v>
      </c>
    </row>
    <row r="14" spans="1:6" x14ac:dyDescent="0.2">
      <c r="A14" s="116" t="s">
        <v>71</v>
      </c>
      <c r="B14" s="178" t="s">
        <v>470</v>
      </c>
      <c r="C14" s="179">
        <v>158248.21</v>
      </c>
      <c r="D14" s="179">
        <v>258345</v>
      </c>
      <c r="E14" s="179">
        <v>69498.719999999987</v>
      </c>
      <c r="F14" s="179" t="e">
        <f>#REF!+#REF!+#REF!+#REF!</f>
        <v>#REF!</v>
      </c>
    </row>
    <row r="15" spans="1:6" x14ac:dyDescent="0.2">
      <c r="A15" s="52" t="s">
        <v>73</v>
      </c>
      <c r="B15" s="53" t="s">
        <v>470</v>
      </c>
      <c r="C15" s="110">
        <v>158248.21</v>
      </c>
      <c r="D15" s="110">
        <v>258345</v>
      </c>
      <c r="E15" s="110">
        <v>69498.719999999987</v>
      </c>
      <c r="F15" s="110" t="e">
        <f>#REF!+#REF!+#REF!+#REF!</f>
        <v>#REF!</v>
      </c>
    </row>
    <row r="16" spans="1:6" x14ac:dyDescent="0.2">
      <c r="A16" s="116" t="s">
        <v>54</v>
      </c>
      <c r="B16" s="178" t="s">
        <v>55</v>
      </c>
      <c r="C16" s="179">
        <v>426558.56</v>
      </c>
      <c r="D16" s="179">
        <v>915000</v>
      </c>
      <c r="E16" s="179">
        <v>559042.01</v>
      </c>
      <c r="F16" s="179" t="e">
        <f>#REF!+#REF!+#REF!+#REF!</f>
        <v>#REF!</v>
      </c>
    </row>
    <row r="17" spans="1:6" ht="25.5" x14ac:dyDescent="0.2">
      <c r="A17" s="52" t="s">
        <v>57</v>
      </c>
      <c r="B17" s="53" t="s">
        <v>58</v>
      </c>
      <c r="C17" s="110">
        <v>426558.56</v>
      </c>
      <c r="D17" s="110">
        <v>915000</v>
      </c>
      <c r="E17" s="110">
        <v>559042.01</v>
      </c>
      <c r="F17" s="110" t="e">
        <f>#REF!+#REF!+#REF!+#REF!</f>
        <v>#REF!</v>
      </c>
    </row>
    <row r="18" spans="1:6" x14ac:dyDescent="0.2">
      <c r="A18" s="116" t="s">
        <v>59</v>
      </c>
      <c r="B18" s="117" t="s">
        <v>60</v>
      </c>
      <c r="C18" s="179">
        <v>1369844.2100000002</v>
      </c>
      <c r="D18" s="179">
        <v>1066599</v>
      </c>
      <c r="E18" s="179">
        <v>1652238.68</v>
      </c>
      <c r="F18" s="179" t="e">
        <f>#REF!+#REF!+#REF!+#REF!</f>
        <v>#REF!</v>
      </c>
    </row>
    <row r="19" spans="1:6" s="154" customFormat="1" ht="14.25" x14ac:dyDescent="0.2">
      <c r="A19" s="156">
        <v>50</v>
      </c>
      <c r="B19" s="155" t="s">
        <v>545</v>
      </c>
      <c r="C19" s="153">
        <v>0</v>
      </c>
      <c r="D19" s="153">
        <v>191375</v>
      </c>
      <c r="E19" s="153">
        <v>156490.59</v>
      </c>
      <c r="F19" s="153" t="e">
        <f>#REF!+#REF!+#REF!+#REF!</f>
        <v>#REF!</v>
      </c>
    </row>
    <row r="20" spans="1:6" s="154" customFormat="1" ht="38.25" x14ac:dyDescent="0.2">
      <c r="A20" s="158">
        <v>5011</v>
      </c>
      <c r="B20" s="157" t="s">
        <v>546</v>
      </c>
      <c r="C20" s="110">
        <v>0</v>
      </c>
      <c r="D20" s="110">
        <v>191375</v>
      </c>
      <c r="E20" s="110">
        <v>156490.59</v>
      </c>
      <c r="F20" s="110" t="e">
        <f>#REF!+#REF!+#REF!+#REF!</f>
        <v>#REF!</v>
      </c>
    </row>
    <row r="21" spans="1:6" s="154" customFormat="1" ht="38.25" x14ac:dyDescent="0.2">
      <c r="A21" s="158">
        <v>5012</v>
      </c>
      <c r="B21" s="157" t="s">
        <v>547</v>
      </c>
      <c r="C21" s="110">
        <v>0</v>
      </c>
      <c r="D21" s="110">
        <v>0</v>
      </c>
      <c r="E21" s="110">
        <v>0</v>
      </c>
      <c r="F21" s="110" t="e">
        <f>#REF!+#REF!+#REF!+#REF!</f>
        <v>#REF!</v>
      </c>
    </row>
    <row r="22" spans="1:6" ht="38.25" x14ac:dyDescent="0.2">
      <c r="A22" s="159">
        <v>5041</v>
      </c>
      <c r="B22" s="96" t="s">
        <v>548</v>
      </c>
      <c r="C22" s="110">
        <v>0</v>
      </c>
      <c r="D22" s="110">
        <v>0</v>
      </c>
      <c r="E22" s="110">
        <v>0</v>
      </c>
      <c r="F22" s="110" t="e">
        <f>#REF!+#REF!+#REF!+#REF!</f>
        <v>#REF!</v>
      </c>
    </row>
    <row r="23" spans="1:6" ht="38.25" x14ac:dyDescent="0.2">
      <c r="A23" s="159">
        <v>5043</v>
      </c>
      <c r="B23" s="96" t="s">
        <v>549</v>
      </c>
      <c r="C23" s="110">
        <v>0</v>
      </c>
      <c r="D23" s="110">
        <v>0</v>
      </c>
      <c r="E23" s="110">
        <v>0</v>
      </c>
      <c r="F23" s="110" t="e">
        <f>#REF!+#REF!+#REF!+#REF!</f>
        <v>#REF!</v>
      </c>
    </row>
    <row r="24" spans="1:6" ht="25.5" x14ac:dyDescent="0.2">
      <c r="A24" s="159">
        <v>5052</v>
      </c>
      <c r="B24" s="96" t="s">
        <v>550</v>
      </c>
      <c r="C24" s="110">
        <v>0</v>
      </c>
      <c r="D24" s="110">
        <v>0</v>
      </c>
      <c r="E24" s="110">
        <v>0</v>
      </c>
      <c r="F24" s="110" t="e">
        <f>#REF!+#REF!+#REF!+#REF!</f>
        <v>#REF!</v>
      </c>
    </row>
    <row r="25" spans="1:6" ht="51" x14ac:dyDescent="0.2">
      <c r="A25" s="159">
        <v>50810</v>
      </c>
      <c r="B25" s="96" t="s">
        <v>551</v>
      </c>
      <c r="C25" s="110">
        <v>0</v>
      </c>
      <c r="D25" s="110">
        <v>0</v>
      </c>
      <c r="E25" s="110">
        <v>0</v>
      </c>
      <c r="F25" s="110" t="e">
        <f>#REF!+#REF!+#REF!+#REF!</f>
        <v>#REF!</v>
      </c>
    </row>
    <row r="26" spans="1:6" ht="51" x14ac:dyDescent="0.2">
      <c r="A26" s="159">
        <v>50815</v>
      </c>
      <c r="B26" s="96" t="s">
        <v>552</v>
      </c>
      <c r="C26" s="146">
        <v>0</v>
      </c>
      <c r="D26" s="146">
        <v>0</v>
      </c>
      <c r="E26" s="146">
        <v>0</v>
      </c>
      <c r="F26" s="110" t="e">
        <f>#REF!+#REF!+#REF!+#REF!</f>
        <v>#REF!</v>
      </c>
    </row>
    <row r="27" spans="1:6" x14ac:dyDescent="0.2">
      <c r="A27" s="160">
        <v>51</v>
      </c>
      <c r="B27" s="161" t="s">
        <v>553</v>
      </c>
      <c r="C27" s="153">
        <v>9482.2999999999993</v>
      </c>
      <c r="D27" s="153">
        <v>436356</v>
      </c>
      <c r="E27" s="153">
        <v>1258449.8400000001</v>
      </c>
      <c r="F27" s="110" t="e">
        <f>#REF!+#REF!+#REF!+#REF!</f>
        <v>#REF!</v>
      </c>
    </row>
    <row r="28" spans="1:6" ht="25.5" x14ac:dyDescent="0.2">
      <c r="A28" s="67">
        <v>51000</v>
      </c>
      <c r="B28" s="96" t="s">
        <v>554</v>
      </c>
      <c r="C28" s="146">
        <v>9482.2999999999993</v>
      </c>
      <c r="D28" s="146">
        <v>436356</v>
      </c>
      <c r="E28" s="146">
        <v>1258449.8400000001</v>
      </c>
      <c r="F28" s="110" t="e">
        <f>#REF!+#REF!+#REF!+#REF!</f>
        <v>#REF!</v>
      </c>
    </row>
    <row r="29" spans="1:6" ht="38.25" x14ac:dyDescent="0.2">
      <c r="A29" s="67">
        <v>51011</v>
      </c>
      <c r="B29" s="96" t="s">
        <v>555</v>
      </c>
      <c r="C29" s="110">
        <v>0</v>
      </c>
      <c r="D29" s="110">
        <v>0</v>
      </c>
      <c r="E29" s="110">
        <v>0</v>
      </c>
      <c r="F29" s="110" t="e">
        <f>#REF!+#REF!+#REF!+#REF!</f>
        <v>#REF!</v>
      </c>
    </row>
    <row r="30" spans="1:6" ht="38.25" x14ac:dyDescent="0.2">
      <c r="A30" s="67">
        <v>51031</v>
      </c>
      <c r="B30" s="96" t="s">
        <v>556</v>
      </c>
      <c r="C30" s="110">
        <v>0</v>
      </c>
      <c r="D30" s="110">
        <v>0</v>
      </c>
      <c r="E30" s="110">
        <v>0</v>
      </c>
      <c r="F30" s="110" t="e">
        <f>#REF!+#REF!+#REF!+#REF!</f>
        <v>#REF!</v>
      </c>
    </row>
    <row r="31" spans="1:6" ht="51" x14ac:dyDescent="0.2">
      <c r="A31" s="67">
        <v>51043</v>
      </c>
      <c r="B31" s="96" t="s">
        <v>557</v>
      </c>
      <c r="C31" s="110">
        <v>0</v>
      </c>
      <c r="D31" s="110">
        <v>0</v>
      </c>
      <c r="E31" s="110">
        <v>0</v>
      </c>
      <c r="F31" s="110" t="e">
        <f>#REF!+#REF!+#REF!+#REF!</f>
        <v>#REF!</v>
      </c>
    </row>
    <row r="32" spans="1:6" ht="51" x14ac:dyDescent="0.2">
      <c r="A32" s="67">
        <v>51081</v>
      </c>
      <c r="B32" s="96" t="s">
        <v>558</v>
      </c>
      <c r="C32" s="110">
        <v>0</v>
      </c>
      <c r="D32" s="110">
        <v>0</v>
      </c>
      <c r="E32" s="110">
        <v>0</v>
      </c>
      <c r="F32" s="110" t="e">
        <f>#REF!+#REF!+#REF!+#REF!</f>
        <v>#REF!</v>
      </c>
    </row>
    <row r="33" spans="1:6" x14ac:dyDescent="0.2">
      <c r="A33" s="162">
        <v>52</v>
      </c>
      <c r="B33" s="161" t="s">
        <v>559</v>
      </c>
      <c r="C33" s="57">
        <v>1352002.13</v>
      </c>
      <c r="D33" s="57">
        <v>22500</v>
      </c>
      <c r="E33" s="57">
        <v>18005.650000000001</v>
      </c>
      <c r="F33" s="110" t="e">
        <f>#REF!+#REF!+#REF!+#REF!</f>
        <v>#REF!</v>
      </c>
    </row>
    <row r="34" spans="1:6" x14ac:dyDescent="0.2">
      <c r="A34" s="162">
        <v>53</v>
      </c>
      <c r="B34" s="161" t="s">
        <v>560</v>
      </c>
      <c r="C34" s="57">
        <v>0</v>
      </c>
      <c r="D34" s="57">
        <v>0</v>
      </c>
      <c r="E34" s="57">
        <v>0</v>
      </c>
      <c r="F34" s="110" t="e">
        <f>#REF!+#REF!+#REF!+#REF!</f>
        <v>#REF!</v>
      </c>
    </row>
    <row r="35" spans="1:6" ht="25.5" x14ac:dyDescent="0.2">
      <c r="A35" s="67">
        <v>531</v>
      </c>
      <c r="B35" s="96" t="s">
        <v>561</v>
      </c>
      <c r="C35" s="110">
        <v>0</v>
      </c>
      <c r="D35" s="110">
        <v>0</v>
      </c>
      <c r="E35" s="110">
        <v>0</v>
      </c>
      <c r="F35" s="110" t="e">
        <f>#REF!+#REF!+#REF!+#REF!</f>
        <v>#REF!</v>
      </c>
    </row>
    <row r="36" spans="1:6" ht="51" x14ac:dyDescent="0.2">
      <c r="A36" s="67">
        <v>532</v>
      </c>
      <c r="B36" s="96" t="s">
        <v>562</v>
      </c>
      <c r="C36" s="110">
        <v>0</v>
      </c>
      <c r="D36" s="110">
        <v>0</v>
      </c>
      <c r="E36" s="110">
        <v>0</v>
      </c>
      <c r="F36" s="110" t="e">
        <f>#REF!+#REF!+#REF!+#REF!</f>
        <v>#REF!</v>
      </c>
    </row>
    <row r="37" spans="1:6" x14ac:dyDescent="0.2">
      <c r="A37" s="67">
        <v>533</v>
      </c>
      <c r="B37" s="96" t="s">
        <v>563</v>
      </c>
      <c r="C37" s="110">
        <v>0</v>
      </c>
      <c r="D37" s="110">
        <v>0</v>
      </c>
      <c r="E37" s="110">
        <v>0</v>
      </c>
      <c r="F37" s="110" t="e">
        <f>#REF!+#REF!+#REF!+#REF!</f>
        <v>#REF!</v>
      </c>
    </row>
    <row r="38" spans="1:6" ht="25.5" x14ac:dyDescent="0.2">
      <c r="A38" s="162">
        <v>561</v>
      </c>
      <c r="B38" s="161" t="s">
        <v>564</v>
      </c>
      <c r="C38" s="57">
        <v>0</v>
      </c>
      <c r="D38" s="57">
        <v>0</v>
      </c>
      <c r="E38" s="57">
        <v>0</v>
      </c>
      <c r="F38" s="110" t="e">
        <f>#REF!+#REF!+#REF!+#REF!</f>
        <v>#REF!</v>
      </c>
    </row>
    <row r="39" spans="1:6" ht="25.5" x14ac:dyDescent="0.2">
      <c r="A39" s="162">
        <v>563</v>
      </c>
      <c r="B39" s="161" t="s">
        <v>565</v>
      </c>
      <c r="C39" s="57">
        <v>6.09</v>
      </c>
      <c r="D39" s="57">
        <v>0</v>
      </c>
      <c r="E39" s="57">
        <v>6.08</v>
      </c>
      <c r="F39" s="110" t="e">
        <f>#REF!+#REF!+#REF!+#REF!</f>
        <v>#REF!</v>
      </c>
    </row>
    <row r="40" spans="1:6" ht="38.25" x14ac:dyDescent="0.2">
      <c r="A40" s="162">
        <v>573</v>
      </c>
      <c r="B40" s="161" t="s">
        <v>566</v>
      </c>
      <c r="C40" s="57">
        <v>0</v>
      </c>
      <c r="D40" s="57">
        <v>0</v>
      </c>
      <c r="E40" s="57">
        <v>0</v>
      </c>
      <c r="F40" s="110" t="e">
        <f>#REF!+#REF!+#REF!+#REF!</f>
        <v>#REF!</v>
      </c>
    </row>
    <row r="41" spans="1:6" ht="25.5" x14ac:dyDescent="0.2">
      <c r="A41" s="162">
        <v>581</v>
      </c>
      <c r="B41" s="161" t="s">
        <v>567</v>
      </c>
      <c r="C41" s="57">
        <v>8353.69</v>
      </c>
      <c r="D41" s="57">
        <v>416368</v>
      </c>
      <c r="E41" s="57">
        <v>219286.52</v>
      </c>
      <c r="F41" s="110" t="e">
        <f>#REF!+#REF!+#REF!+#REF!</f>
        <v>#REF!</v>
      </c>
    </row>
    <row r="42" spans="1:6" x14ac:dyDescent="0.2">
      <c r="A42" s="116" t="s">
        <v>27</v>
      </c>
      <c r="B42" s="117" t="s">
        <v>471</v>
      </c>
      <c r="C42" s="179">
        <v>817.88</v>
      </c>
      <c r="D42" s="179">
        <v>27715</v>
      </c>
      <c r="E42" s="179">
        <v>18180</v>
      </c>
      <c r="F42" s="179" t="e">
        <f>#REF!+#REF!+#REF!+#REF!</f>
        <v>#REF!</v>
      </c>
    </row>
    <row r="43" spans="1:6" x14ac:dyDescent="0.2">
      <c r="A43" s="52" t="s">
        <v>29</v>
      </c>
      <c r="B43" s="53" t="s">
        <v>471</v>
      </c>
      <c r="C43" s="110">
        <v>817.88</v>
      </c>
      <c r="D43" s="110">
        <v>27715</v>
      </c>
      <c r="E43" s="110">
        <v>18180</v>
      </c>
      <c r="F43" s="110" t="e">
        <f>#REF!+#REF!+#REF!+#REF!</f>
        <v>#REF!</v>
      </c>
    </row>
    <row r="44" spans="1:6" ht="38.25" x14ac:dyDescent="0.2">
      <c r="A44" s="116" t="s">
        <v>323</v>
      </c>
      <c r="B44" s="117" t="s">
        <v>472</v>
      </c>
      <c r="C44" s="179">
        <v>0</v>
      </c>
      <c r="D44" s="179">
        <v>0</v>
      </c>
      <c r="E44" s="179">
        <v>101775</v>
      </c>
      <c r="F44" s="179" t="e">
        <f>#REF!+#REF!+#REF!+#REF!</f>
        <v>#REF!</v>
      </c>
    </row>
    <row r="45" spans="1:6" ht="38.25" x14ac:dyDescent="0.2">
      <c r="A45" s="52" t="s">
        <v>325</v>
      </c>
      <c r="B45" s="53" t="s">
        <v>472</v>
      </c>
      <c r="C45" s="110">
        <v>0</v>
      </c>
      <c r="D45" s="110">
        <v>0</v>
      </c>
      <c r="E45" s="110">
        <v>101775</v>
      </c>
      <c r="F45" s="110" t="e">
        <f>#REF!+#REF!+#REF!+#REF!</f>
        <v>#REF!</v>
      </c>
    </row>
    <row r="46" spans="1:6" ht="25.5" x14ac:dyDescent="0.2">
      <c r="A46" s="163">
        <v>8</v>
      </c>
      <c r="B46" s="164" t="s">
        <v>248</v>
      </c>
      <c r="C46" s="179">
        <v>0</v>
      </c>
      <c r="D46" s="179">
        <v>0</v>
      </c>
      <c r="E46" s="179">
        <v>0</v>
      </c>
      <c r="F46" s="110" t="e">
        <f>#REF!+#REF!+#REF!+#REF!</f>
        <v>#REF!</v>
      </c>
    </row>
    <row r="47" spans="1:6" x14ac:dyDescent="0.2">
      <c r="A47" s="67">
        <v>815</v>
      </c>
      <c r="B47" s="96" t="s">
        <v>568</v>
      </c>
      <c r="C47" s="110">
        <v>0</v>
      </c>
      <c r="D47" s="110">
        <v>0</v>
      </c>
      <c r="E47" s="110">
        <v>0</v>
      </c>
      <c r="F47" s="110" t="e">
        <f>#REF!+#REF!+#REF!+#REF!</f>
        <v>#REF!</v>
      </c>
    </row>
    <row r="48" spans="1:6" x14ac:dyDescent="0.2">
      <c r="A48" s="120" t="s">
        <v>62</v>
      </c>
      <c r="B48" s="120" t="s">
        <v>23</v>
      </c>
      <c r="C48" s="126">
        <v>7123062.8700000001</v>
      </c>
      <c r="D48" s="126">
        <v>12643242</v>
      </c>
      <c r="E48" s="126">
        <v>7163675.7699999996</v>
      </c>
      <c r="F48" s="126" t="e">
        <f>#REF!+#REF!+#REF!+#REF!</f>
        <v>#REF!</v>
      </c>
    </row>
    <row r="49" spans="1:6" x14ac:dyDescent="0.2">
      <c r="A49" s="116" t="s">
        <v>51</v>
      </c>
      <c r="B49" s="117" t="s">
        <v>52</v>
      </c>
      <c r="C49" s="179">
        <v>5417212.9199999999</v>
      </c>
      <c r="D49" s="179">
        <v>10094508</v>
      </c>
      <c r="E49" s="179">
        <v>5041088.0299999993</v>
      </c>
      <c r="F49" s="179" t="e">
        <f>#REF!+#REF!+#REF!+#REF!</f>
        <v>#REF!</v>
      </c>
    </row>
    <row r="50" spans="1:6" x14ac:dyDescent="0.2">
      <c r="A50" s="52" t="s">
        <v>53</v>
      </c>
      <c r="B50" s="53" t="s">
        <v>52</v>
      </c>
      <c r="C50" s="110">
        <v>5417212.9199999999</v>
      </c>
      <c r="D50" s="110">
        <v>10094508</v>
      </c>
      <c r="E50" s="110">
        <f>5041088.03-91130.64+8818.26</f>
        <v>4958775.6500000004</v>
      </c>
      <c r="F50" s="110" t="e">
        <f>#REF!+#REF!+#REF!+#REF!</f>
        <v>#REF!</v>
      </c>
    </row>
    <row r="51" spans="1:6" x14ac:dyDescent="0.2">
      <c r="A51" s="52" t="s">
        <v>63</v>
      </c>
      <c r="B51" s="53" t="s">
        <v>64</v>
      </c>
      <c r="C51" s="110">
        <v>0</v>
      </c>
      <c r="D51" s="110">
        <v>0</v>
      </c>
      <c r="E51" s="110">
        <v>0</v>
      </c>
      <c r="F51" s="110" t="e">
        <f>#REF!+#REF!+#REF!+#REF!</f>
        <v>#REF!</v>
      </c>
    </row>
    <row r="52" spans="1:6" x14ac:dyDescent="0.2">
      <c r="A52" s="116" t="s">
        <v>71</v>
      </c>
      <c r="B52" s="117" t="s">
        <v>470</v>
      </c>
      <c r="C52" s="179">
        <v>146930.57999999999</v>
      </c>
      <c r="D52" s="179">
        <v>280585</v>
      </c>
      <c r="E52" s="179">
        <v>114894.09</v>
      </c>
      <c r="F52" s="179" t="e">
        <f>#REF!+#REF!+#REF!+#REF!</f>
        <v>#REF!</v>
      </c>
    </row>
    <row r="53" spans="1:6" x14ac:dyDescent="0.2">
      <c r="A53" s="52" t="s">
        <v>73</v>
      </c>
      <c r="B53" s="53" t="s">
        <v>470</v>
      </c>
      <c r="C53" s="110">
        <v>146930.57999999999</v>
      </c>
      <c r="D53" s="110">
        <v>280585</v>
      </c>
      <c r="E53" s="110">
        <f>114894.09+479.89</f>
        <v>115373.98</v>
      </c>
      <c r="F53" s="110" t="e">
        <f>#REF!+#REF!+#REF!+#REF!</f>
        <v>#REF!</v>
      </c>
    </row>
    <row r="54" spans="1:6" x14ac:dyDescent="0.2">
      <c r="A54" s="116" t="s">
        <v>54</v>
      </c>
      <c r="B54" s="117" t="s">
        <v>55</v>
      </c>
      <c r="C54" s="179">
        <v>344506.18999999994</v>
      </c>
      <c r="D54" s="179">
        <v>850695</v>
      </c>
      <c r="E54" s="179">
        <v>285646.08000000002</v>
      </c>
      <c r="F54" s="179" t="e">
        <f>#REF!+#REF!+#REF!+#REF!</f>
        <v>#REF!</v>
      </c>
    </row>
    <row r="55" spans="1:6" ht="25.5" x14ac:dyDescent="0.2">
      <c r="A55" s="52" t="s">
        <v>57</v>
      </c>
      <c r="B55" s="53" t="s">
        <v>58</v>
      </c>
      <c r="C55" s="110">
        <v>344506.18999999994</v>
      </c>
      <c r="D55" s="110">
        <v>850695</v>
      </c>
      <c r="E55" s="110">
        <f>285646.08+15546.74</f>
        <v>301192.82</v>
      </c>
      <c r="F55" s="110" t="e">
        <f>#REF!+#REF!+#REF!+#REF!</f>
        <v>#REF!</v>
      </c>
    </row>
    <row r="56" spans="1:6" x14ac:dyDescent="0.2">
      <c r="A56" s="116" t="s">
        <v>59</v>
      </c>
      <c r="B56" s="117" t="s">
        <v>60</v>
      </c>
      <c r="C56" s="179">
        <v>1195117.1399999999</v>
      </c>
      <c r="D56" s="179">
        <v>1389739</v>
      </c>
      <c r="E56" s="179">
        <f>E57+E65+E71+E72+E76+E77+E78+E79</f>
        <v>1750620.55</v>
      </c>
      <c r="F56" s="179" t="e">
        <f>#REF!+#REF!+#REF!+#REF!</f>
        <v>#REF!</v>
      </c>
    </row>
    <row r="57" spans="1:6" ht="14.25" x14ac:dyDescent="0.2">
      <c r="A57" s="156">
        <v>50</v>
      </c>
      <c r="B57" s="155" t="s">
        <v>545</v>
      </c>
      <c r="C57" s="57">
        <v>0</v>
      </c>
      <c r="D57" s="57">
        <v>200740</v>
      </c>
      <c r="E57" s="57">
        <v>104305.97</v>
      </c>
      <c r="F57" s="110" t="e">
        <f>#REF!+#REF!+#REF!+#REF!</f>
        <v>#REF!</v>
      </c>
    </row>
    <row r="58" spans="1:6" ht="38.25" x14ac:dyDescent="0.2">
      <c r="A58" s="158">
        <v>5011</v>
      </c>
      <c r="B58" s="157" t="s">
        <v>546</v>
      </c>
      <c r="C58" s="110">
        <v>0</v>
      </c>
      <c r="D58" s="110">
        <v>200740</v>
      </c>
      <c r="E58" s="110">
        <v>104305.97</v>
      </c>
      <c r="F58" s="110" t="e">
        <f>#REF!+#REF!+#REF!+#REF!</f>
        <v>#REF!</v>
      </c>
    </row>
    <row r="59" spans="1:6" ht="38.25" x14ac:dyDescent="0.2">
      <c r="A59" s="158">
        <v>5012</v>
      </c>
      <c r="B59" s="157" t="s">
        <v>547</v>
      </c>
      <c r="C59" s="110">
        <v>0</v>
      </c>
      <c r="D59" s="110">
        <v>0</v>
      </c>
      <c r="E59" s="110">
        <v>0</v>
      </c>
      <c r="F59" s="110" t="e">
        <f>#REF!+#REF!+#REF!+#REF!</f>
        <v>#REF!</v>
      </c>
    </row>
    <row r="60" spans="1:6" ht="38.25" x14ac:dyDescent="0.2">
      <c r="A60" s="159">
        <v>5041</v>
      </c>
      <c r="B60" s="96" t="s">
        <v>548</v>
      </c>
      <c r="C60" s="110">
        <v>0</v>
      </c>
      <c r="D60" s="110">
        <v>0</v>
      </c>
      <c r="E60" s="110">
        <v>0</v>
      </c>
      <c r="F60" s="110" t="e">
        <f>#REF!+#REF!+#REF!+#REF!</f>
        <v>#REF!</v>
      </c>
    </row>
    <row r="61" spans="1:6" ht="38.25" x14ac:dyDescent="0.2">
      <c r="A61" s="159">
        <v>5043</v>
      </c>
      <c r="B61" s="96" t="s">
        <v>549</v>
      </c>
      <c r="C61" s="110">
        <v>0</v>
      </c>
      <c r="D61" s="110">
        <v>0</v>
      </c>
      <c r="E61" s="110">
        <v>0</v>
      </c>
      <c r="F61" s="110" t="e">
        <f>#REF!+#REF!+#REF!+#REF!</f>
        <v>#REF!</v>
      </c>
    </row>
    <row r="62" spans="1:6" ht="25.5" x14ac:dyDescent="0.2">
      <c r="A62" s="159">
        <v>5052</v>
      </c>
      <c r="B62" s="96" t="s">
        <v>550</v>
      </c>
      <c r="C62" s="110">
        <v>0</v>
      </c>
      <c r="D62" s="110">
        <v>0</v>
      </c>
      <c r="E62" s="110">
        <v>0</v>
      </c>
      <c r="F62" s="110" t="e">
        <f>#REF!+#REF!+#REF!+#REF!</f>
        <v>#REF!</v>
      </c>
    </row>
    <row r="63" spans="1:6" ht="51" x14ac:dyDescent="0.2">
      <c r="A63" s="159">
        <v>50810</v>
      </c>
      <c r="B63" s="96" t="s">
        <v>551</v>
      </c>
      <c r="C63" s="110">
        <v>0</v>
      </c>
      <c r="D63" s="110">
        <v>0</v>
      </c>
      <c r="E63" s="110">
        <v>0</v>
      </c>
      <c r="F63" s="110" t="e">
        <f>#REF!+#REF!+#REF!+#REF!</f>
        <v>#REF!</v>
      </c>
    </row>
    <row r="64" spans="1:6" ht="51" x14ac:dyDescent="0.2">
      <c r="A64" s="159">
        <v>50815</v>
      </c>
      <c r="B64" s="96" t="s">
        <v>552</v>
      </c>
      <c r="C64" s="110">
        <v>0</v>
      </c>
      <c r="D64" s="110">
        <v>0</v>
      </c>
      <c r="E64" s="110">
        <v>0</v>
      </c>
      <c r="F64" s="110" t="e">
        <f>#REF!+#REF!+#REF!+#REF!</f>
        <v>#REF!</v>
      </c>
    </row>
    <row r="65" spans="1:6" x14ac:dyDescent="0.2">
      <c r="A65" s="160">
        <v>51</v>
      </c>
      <c r="B65" s="161" t="s">
        <v>553</v>
      </c>
      <c r="C65" s="57">
        <v>0</v>
      </c>
      <c r="D65" s="57">
        <v>750131</v>
      </c>
      <c r="E65" s="57">
        <f>E66</f>
        <v>1459224.25</v>
      </c>
      <c r="F65" s="110" t="e">
        <f>#REF!+#REF!+#REF!+#REF!</f>
        <v>#REF!</v>
      </c>
    </row>
    <row r="66" spans="1:6" ht="25.5" x14ac:dyDescent="0.2">
      <c r="A66" s="67">
        <v>51000</v>
      </c>
      <c r="B66" s="96" t="s">
        <v>554</v>
      </c>
      <c r="C66" s="110">
        <v>0</v>
      </c>
      <c r="D66" s="110">
        <v>750131</v>
      </c>
      <c r="E66" s="110">
        <f>1392938.5+66285.75</f>
        <v>1459224.25</v>
      </c>
      <c r="F66" s="110" t="e">
        <f>#REF!+#REF!+#REF!+#REF!</f>
        <v>#REF!</v>
      </c>
    </row>
    <row r="67" spans="1:6" ht="38.25" x14ac:dyDescent="0.2">
      <c r="A67" s="67">
        <v>51011</v>
      </c>
      <c r="B67" s="96" t="s">
        <v>555</v>
      </c>
      <c r="C67" s="110">
        <v>0</v>
      </c>
      <c r="D67" s="110">
        <v>0</v>
      </c>
      <c r="E67" s="110">
        <v>0</v>
      </c>
      <c r="F67" s="110" t="e">
        <f>#REF!+#REF!+#REF!+#REF!</f>
        <v>#REF!</v>
      </c>
    </row>
    <row r="68" spans="1:6" ht="38.25" x14ac:dyDescent="0.2">
      <c r="A68" s="67">
        <v>51031</v>
      </c>
      <c r="B68" s="96" t="s">
        <v>556</v>
      </c>
      <c r="C68" s="110">
        <v>0</v>
      </c>
      <c r="D68" s="110">
        <v>0</v>
      </c>
      <c r="E68" s="110">
        <v>0</v>
      </c>
      <c r="F68" s="110" t="e">
        <f>#REF!+#REF!+#REF!+#REF!</f>
        <v>#REF!</v>
      </c>
    </row>
    <row r="69" spans="1:6" ht="51" x14ac:dyDescent="0.2">
      <c r="A69" s="67">
        <v>51043</v>
      </c>
      <c r="B69" s="96" t="s">
        <v>557</v>
      </c>
      <c r="C69" s="110">
        <v>0</v>
      </c>
      <c r="D69" s="110">
        <v>0</v>
      </c>
      <c r="E69" s="110">
        <v>0</v>
      </c>
      <c r="F69" s="110" t="e">
        <f>#REF!+#REF!+#REF!+#REF!</f>
        <v>#REF!</v>
      </c>
    </row>
    <row r="70" spans="1:6" ht="51" x14ac:dyDescent="0.2">
      <c r="A70" s="67">
        <v>51081</v>
      </c>
      <c r="B70" s="96" t="s">
        <v>558</v>
      </c>
      <c r="C70" s="110">
        <v>0</v>
      </c>
      <c r="D70" s="110">
        <v>0</v>
      </c>
      <c r="E70" s="110">
        <v>0</v>
      </c>
      <c r="F70" s="110" t="e">
        <f>#REF!+#REF!+#REF!+#REF!</f>
        <v>#REF!</v>
      </c>
    </row>
    <row r="71" spans="1:6" x14ac:dyDescent="0.2">
      <c r="A71" s="162">
        <v>52</v>
      </c>
      <c r="B71" s="161" t="s">
        <v>559</v>
      </c>
      <c r="C71" s="110">
        <v>1156115.06</v>
      </c>
      <c r="D71" s="110">
        <v>22500</v>
      </c>
      <c r="E71" s="110">
        <v>31867.370000000003</v>
      </c>
      <c r="F71" s="110" t="e">
        <f>#REF!+#REF!+#REF!+#REF!</f>
        <v>#REF!</v>
      </c>
    </row>
    <row r="72" spans="1:6" x14ac:dyDescent="0.2">
      <c r="A72" s="162">
        <v>53</v>
      </c>
      <c r="B72" s="161" t="s">
        <v>560</v>
      </c>
      <c r="C72" s="110">
        <v>0</v>
      </c>
      <c r="D72" s="110">
        <v>0</v>
      </c>
      <c r="E72" s="110">
        <v>3075.72</v>
      </c>
      <c r="F72" s="110" t="e">
        <f>#REF!+#REF!+#REF!+#REF!</f>
        <v>#REF!</v>
      </c>
    </row>
    <row r="73" spans="1:6" ht="25.5" x14ac:dyDescent="0.2">
      <c r="A73" s="67">
        <v>531</v>
      </c>
      <c r="B73" s="96" t="s">
        <v>561</v>
      </c>
      <c r="C73" s="110">
        <v>0</v>
      </c>
      <c r="D73" s="110">
        <v>0</v>
      </c>
      <c r="E73" s="110">
        <v>0</v>
      </c>
      <c r="F73" s="110" t="e">
        <f>#REF!+#REF!+#REF!+#REF!</f>
        <v>#REF!</v>
      </c>
    </row>
    <row r="74" spans="1:6" ht="51" x14ac:dyDescent="0.2">
      <c r="A74" s="67">
        <v>532</v>
      </c>
      <c r="B74" s="96" t="s">
        <v>562</v>
      </c>
      <c r="C74" s="110">
        <v>0</v>
      </c>
      <c r="D74" s="110">
        <v>0</v>
      </c>
      <c r="E74" s="110">
        <v>0</v>
      </c>
      <c r="F74" s="110" t="e">
        <f>#REF!+#REF!+#REF!+#REF!</f>
        <v>#REF!</v>
      </c>
    </row>
    <row r="75" spans="1:6" x14ac:dyDescent="0.2">
      <c r="A75" s="67">
        <v>533</v>
      </c>
      <c r="B75" s="96" t="s">
        <v>563</v>
      </c>
      <c r="C75" s="110">
        <v>0</v>
      </c>
      <c r="D75" s="110">
        <v>0</v>
      </c>
      <c r="E75" s="110">
        <v>3075.72</v>
      </c>
      <c r="F75" s="110" t="e">
        <f>#REF!+#REF!+#REF!+#REF!</f>
        <v>#REF!</v>
      </c>
    </row>
    <row r="76" spans="1:6" ht="25.5" x14ac:dyDescent="0.2">
      <c r="A76" s="162">
        <v>561</v>
      </c>
      <c r="B76" s="161" t="s">
        <v>564</v>
      </c>
      <c r="C76" s="57">
        <v>0</v>
      </c>
      <c r="D76" s="57">
        <v>0</v>
      </c>
      <c r="E76" s="57">
        <v>0</v>
      </c>
      <c r="F76" s="110" t="e">
        <f>#REF!+#REF!+#REF!+#REF!</f>
        <v>#REF!</v>
      </c>
    </row>
    <row r="77" spans="1:6" ht="25.5" x14ac:dyDescent="0.2">
      <c r="A77" s="162">
        <v>563</v>
      </c>
      <c r="B77" s="161" t="s">
        <v>565</v>
      </c>
      <c r="C77" s="57">
        <v>951.92</v>
      </c>
      <c r="D77" s="57">
        <v>0</v>
      </c>
      <c r="E77" s="57">
        <v>17107.969999999998</v>
      </c>
      <c r="F77" s="110" t="e">
        <f>#REF!+#REF!+#REF!+#REF!</f>
        <v>#REF!</v>
      </c>
    </row>
    <row r="78" spans="1:6" ht="38.25" x14ac:dyDescent="0.2">
      <c r="A78" s="162">
        <v>573</v>
      </c>
      <c r="B78" s="161" t="s">
        <v>566</v>
      </c>
      <c r="C78" s="57">
        <v>0</v>
      </c>
      <c r="D78" s="57">
        <v>0</v>
      </c>
      <c r="E78" s="57">
        <v>0</v>
      </c>
      <c r="F78" s="110" t="e">
        <f>#REF!+#REF!+#REF!+#REF!</f>
        <v>#REF!</v>
      </c>
    </row>
    <row r="79" spans="1:6" ht="25.5" x14ac:dyDescent="0.2">
      <c r="A79" s="162">
        <v>581</v>
      </c>
      <c r="B79" s="161" t="s">
        <v>567</v>
      </c>
      <c r="C79" s="57">
        <v>38050.160000000003</v>
      </c>
      <c r="D79" s="57">
        <v>416368</v>
      </c>
      <c r="E79" s="57">
        <v>135039.26999999999</v>
      </c>
      <c r="F79" s="110" t="e">
        <f>#REF!+#REF!+#REF!+#REF!</f>
        <v>#REF!</v>
      </c>
    </row>
    <row r="80" spans="1:6" x14ac:dyDescent="0.2">
      <c r="A80" s="116" t="s">
        <v>27</v>
      </c>
      <c r="B80" s="117" t="s">
        <v>471</v>
      </c>
      <c r="C80" s="179">
        <v>19296.04</v>
      </c>
      <c r="D80" s="179">
        <v>27715</v>
      </c>
      <c r="E80" s="179">
        <v>15572.77</v>
      </c>
      <c r="F80" s="179" t="e">
        <f>#REF!+#REF!+#REF!+#REF!</f>
        <v>#REF!</v>
      </c>
    </row>
    <row r="81" spans="1:6" x14ac:dyDescent="0.2">
      <c r="A81" s="52" t="s">
        <v>29</v>
      </c>
      <c r="B81" s="53" t="s">
        <v>471</v>
      </c>
      <c r="C81" s="110">
        <v>19296.04</v>
      </c>
      <c r="D81" s="110">
        <v>27715</v>
      </c>
      <c r="E81" s="110">
        <v>15572.77</v>
      </c>
      <c r="F81" s="110" t="e">
        <f>#REF!+#REF!+#REF!+#REF!</f>
        <v>#REF!</v>
      </c>
    </row>
    <row r="82" spans="1:6" ht="38.25" x14ac:dyDescent="0.2">
      <c r="A82" s="116" t="s">
        <v>323</v>
      </c>
      <c r="B82" s="117" t="s">
        <v>472</v>
      </c>
      <c r="C82" s="179">
        <v>0</v>
      </c>
      <c r="D82" s="179">
        <v>0</v>
      </c>
      <c r="E82" s="179">
        <v>22140</v>
      </c>
      <c r="F82" s="179" t="e">
        <f>#REF!+#REF!+#REF!+#REF!</f>
        <v>#REF!</v>
      </c>
    </row>
    <row r="83" spans="1:6" ht="38.25" x14ac:dyDescent="0.2">
      <c r="A83" s="52" t="s">
        <v>325</v>
      </c>
      <c r="B83" s="53" t="s">
        <v>472</v>
      </c>
      <c r="C83" s="110">
        <v>0</v>
      </c>
      <c r="D83" s="110">
        <v>0</v>
      </c>
      <c r="E83" s="110">
        <v>22140</v>
      </c>
      <c r="F83" s="110" t="e">
        <f>#REF!+#REF!+#REF!+#REF!</f>
        <v>#REF!</v>
      </c>
    </row>
    <row r="84" spans="1:6" ht="25.5" x14ac:dyDescent="0.2">
      <c r="A84" s="116" t="s">
        <v>67</v>
      </c>
      <c r="B84" s="117" t="s">
        <v>68</v>
      </c>
      <c r="C84" s="179">
        <v>0</v>
      </c>
      <c r="D84" s="179">
        <v>0</v>
      </c>
      <c r="E84" s="179">
        <v>0</v>
      </c>
      <c r="F84" s="179" t="e">
        <f>#REF!+#REF!+#REF!+#REF!</f>
        <v>#REF!</v>
      </c>
    </row>
    <row r="85" spans="1:6" ht="25.5" x14ac:dyDescent="0.2">
      <c r="A85" s="52" t="s">
        <v>69</v>
      </c>
      <c r="B85" s="53" t="s">
        <v>68</v>
      </c>
      <c r="C85" s="110">
        <v>0</v>
      </c>
      <c r="D85" s="110">
        <v>0</v>
      </c>
      <c r="E85" s="110">
        <v>0</v>
      </c>
      <c r="F85" s="110" t="e">
        <f>#REF!+#REF!+#REF!+#REF!</f>
        <v>#REF!</v>
      </c>
    </row>
  </sheetData>
  <mergeCells count="4">
    <mergeCell ref="A2:F2"/>
    <mergeCell ref="A8:B8"/>
    <mergeCell ref="A7:B7"/>
    <mergeCell ref="A5:F5"/>
  </mergeCells>
  <pageMargins left="0.70866141732283472" right="0.70866141732283472" top="0.74803149606299213" bottom="0.74803149606299213" header="0.31496062992125984" footer="0.31496062992125984"/>
  <pageSetup paperSize="9" scale="7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44"/>
  <sheetViews>
    <sheetView topLeftCell="A4" zoomScale="90" zoomScaleNormal="90" workbookViewId="0">
      <selection activeCell="H46" sqref="H46"/>
    </sheetView>
  </sheetViews>
  <sheetFormatPr defaultRowHeight="12.75" x14ac:dyDescent="0.2"/>
  <cols>
    <col min="1" max="1" width="12" style="27" customWidth="1"/>
    <col min="2" max="2" width="33.42578125" style="30" customWidth="1"/>
    <col min="3" max="3" width="16.42578125" style="31" customWidth="1"/>
    <col min="4" max="4" width="17.7109375" style="32" bestFit="1" customWidth="1"/>
    <col min="5" max="5" width="17" style="31" bestFit="1" customWidth="1"/>
    <col min="6" max="6" width="12.5703125" style="31" customWidth="1"/>
    <col min="7" max="238" width="9.140625" style="27"/>
    <col min="239" max="239" width="19" style="27" customWidth="1"/>
    <col min="240" max="240" width="57.5703125" style="27" customWidth="1"/>
    <col min="241" max="241" width="16.42578125" style="27" customWidth="1"/>
    <col min="242" max="243" width="17.7109375" style="27" bestFit="1" customWidth="1"/>
    <col min="244" max="244" width="15.7109375" style="27" customWidth="1"/>
    <col min="245" max="245" width="15.7109375" style="27" bestFit="1" customWidth="1"/>
    <col min="246" max="246" width="19.7109375" style="27" customWidth="1"/>
    <col min="247" max="247" width="15.42578125" style="27" bestFit="1" customWidth="1"/>
    <col min="248" max="248" width="9.42578125" style="27" bestFit="1" customWidth="1"/>
    <col min="249" max="249" width="15.42578125" style="27" bestFit="1" customWidth="1"/>
    <col min="250" max="250" width="9.42578125" style="27" bestFit="1" customWidth="1"/>
    <col min="251" max="494" width="9.140625" style="27"/>
    <col min="495" max="495" width="19" style="27" customWidth="1"/>
    <col min="496" max="496" width="57.5703125" style="27" customWidth="1"/>
    <col min="497" max="497" width="16.42578125" style="27" customWidth="1"/>
    <col min="498" max="499" width="17.7109375" style="27" bestFit="1" customWidth="1"/>
    <col min="500" max="500" width="15.7109375" style="27" customWidth="1"/>
    <col min="501" max="501" width="15.7109375" style="27" bestFit="1" customWidth="1"/>
    <col min="502" max="502" width="19.7109375" style="27" customWidth="1"/>
    <col min="503" max="503" width="15.42578125" style="27" bestFit="1" customWidth="1"/>
    <col min="504" max="504" width="9.42578125" style="27" bestFit="1" customWidth="1"/>
    <col min="505" max="505" width="15.42578125" style="27" bestFit="1" customWidth="1"/>
    <col min="506" max="506" width="9.42578125" style="27" bestFit="1" customWidth="1"/>
    <col min="507" max="750" width="9.140625" style="27"/>
    <col min="751" max="751" width="19" style="27" customWidth="1"/>
    <col min="752" max="752" width="57.5703125" style="27" customWidth="1"/>
    <col min="753" max="753" width="16.42578125" style="27" customWidth="1"/>
    <col min="754" max="755" width="17.7109375" style="27" bestFit="1" customWidth="1"/>
    <col min="756" max="756" width="15.7109375" style="27" customWidth="1"/>
    <col min="757" max="757" width="15.7109375" style="27" bestFit="1" customWidth="1"/>
    <col min="758" max="758" width="19.7109375" style="27" customWidth="1"/>
    <col min="759" max="759" width="15.42578125" style="27" bestFit="1" customWidth="1"/>
    <col min="760" max="760" width="9.42578125" style="27" bestFit="1" customWidth="1"/>
    <col min="761" max="761" width="15.42578125" style="27" bestFit="1" customWidth="1"/>
    <col min="762" max="762" width="9.42578125" style="27" bestFit="1" customWidth="1"/>
    <col min="763" max="1006" width="9.140625" style="27"/>
    <col min="1007" max="1007" width="19" style="27" customWidth="1"/>
    <col min="1008" max="1008" width="57.5703125" style="27" customWidth="1"/>
    <col min="1009" max="1009" width="16.42578125" style="27" customWidth="1"/>
    <col min="1010" max="1011" width="17.7109375" style="27" bestFit="1" customWidth="1"/>
    <col min="1012" max="1012" width="15.7109375" style="27" customWidth="1"/>
    <col min="1013" max="1013" width="15.7109375" style="27" bestFit="1" customWidth="1"/>
    <col min="1014" max="1014" width="19.7109375" style="27" customWidth="1"/>
    <col min="1015" max="1015" width="15.42578125" style="27" bestFit="1" customWidth="1"/>
    <col min="1016" max="1016" width="9.42578125" style="27" bestFit="1" customWidth="1"/>
    <col min="1017" max="1017" width="15.42578125" style="27" bestFit="1" customWidth="1"/>
    <col min="1018" max="1018" width="9.42578125" style="27" bestFit="1" customWidth="1"/>
    <col min="1019" max="1262" width="9.140625" style="27"/>
    <col min="1263" max="1263" width="19" style="27" customWidth="1"/>
    <col min="1264" max="1264" width="57.5703125" style="27" customWidth="1"/>
    <col min="1265" max="1265" width="16.42578125" style="27" customWidth="1"/>
    <col min="1266" max="1267" width="17.7109375" style="27" bestFit="1" customWidth="1"/>
    <col min="1268" max="1268" width="15.7109375" style="27" customWidth="1"/>
    <col min="1269" max="1269" width="15.7109375" style="27" bestFit="1" customWidth="1"/>
    <col min="1270" max="1270" width="19.7109375" style="27" customWidth="1"/>
    <col min="1271" max="1271" width="15.42578125" style="27" bestFit="1" customWidth="1"/>
    <col min="1272" max="1272" width="9.42578125" style="27" bestFit="1" customWidth="1"/>
    <col min="1273" max="1273" width="15.42578125" style="27" bestFit="1" customWidth="1"/>
    <col min="1274" max="1274" width="9.42578125" style="27" bestFit="1" customWidth="1"/>
    <col min="1275" max="1518" width="9.140625" style="27"/>
    <col min="1519" max="1519" width="19" style="27" customWidth="1"/>
    <col min="1520" max="1520" width="57.5703125" style="27" customWidth="1"/>
    <col min="1521" max="1521" width="16.42578125" style="27" customWidth="1"/>
    <col min="1522" max="1523" width="17.7109375" style="27" bestFit="1" customWidth="1"/>
    <col min="1524" max="1524" width="15.7109375" style="27" customWidth="1"/>
    <col min="1525" max="1525" width="15.7109375" style="27" bestFit="1" customWidth="1"/>
    <col min="1526" max="1526" width="19.7109375" style="27" customWidth="1"/>
    <col min="1527" max="1527" width="15.42578125" style="27" bestFit="1" customWidth="1"/>
    <col min="1528" max="1528" width="9.42578125" style="27" bestFit="1" customWidth="1"/>
    <col min="1529" max="1529" width="15.42578125" style="27" bestFit="1" customWidth="1"/>
    <col min="1530" max="1530" width="9.42578125" style="27" bestFit="1" customWidth="1"/>
    <col min="1531" max="1774" width="9.140625" style="27"/>
    <col min="1775" max="1775" width="19" style="27" customWidth="1"/>
    <col min="1776" max="1776" width="57.5703125" style="27" customWidth="1"/>
    <col min="1777" max="1777" width="16.42578125" style="27" customWidth="1"/>
    <col min="1778" max="1779" width="17.7109375" style="27" bestFit="1" customWidth="1"/>
    <col min="1780" max="1780" width="15.7109375" style="27" customWidth="1"/>
    <col min="1781" max="1781" width="15.7109375" style="27" bestFit="1" customWidth="1"/>
    <col min="1782" max="1782" width="19.7109375" style="27" customWidth="1"/>
    <col min="1783" max="1783" width="15.42578125" style="27" bestFit="1" customWidth="1"/>
    <col min="1784" max="1784" width="9.42578125" style="27" bestFit="1" customWidth="1"/>
    <col min="1785" max="1785" width="15.42578125" style="27" bestFit="1" customWidth="1"/>
    <col min="1786" max="1786" width="9.42578125" style="27" bestFit="1" customWidth="1"/>
    <col min="1787" max="2030" width="9.140625" style="27"/>
    <col min="2031" max="2031" width="19" style="27" customWidth="1"/>
    <col min="2032" max="2032" width="57.5703125" style="27" customWidth="1"/>
    <col min="2033" max="2033" width="16.42578125" style="27" customWidth="1"/>
    <col min="2034" max="2035" width="17.7109375" style="27" bestFit="1" customWidth="1"/>
    <col min="2036" max="2036" width="15.7109375" style="27" customWidth="1"/>
    <col min="2037" max="2037" width="15.7109375" style="27" bestFit="1" customWidth="1"/>
    <col min="2038" max="2038" width="19.7109375" style="27" customWidth="1"/>
    <col min="2039" max="2039" width="15.42578125" style="27" bestFit="1" customWidth="1"/>
    <col min="2040" max="2040" width="9.42578125" style="27" bestFit="1" customWidth="1"/>
    <col min="2041" max="2041" width="15.42578125" style="27" bestFit="1" customWidth="1"/>
    <col min="2042" max="2042" width="9.42578125" style="27" bestFit="1" customWidth="1"/>
    <col min="2043" max="2286" width="9.140625" style="27"/>
    <col min="2287" max="2287" width="19" style="27" customWidth="1"/>
    <col min="2288" max="2288" width="57.5703125" style="27" customWidth="1"/>
    <col min="2289" max="2289" width="16.42578125" style="27" customWidth="1"/>
    <col min="2290" max="2291" width="17.7109375" style="27" bestFit="1" customWidth="1"/>
    <col min="2292" max="2292" width="15.7109375" style="27" customWidth="1"/>
    <col min="2293" max="2293" width="15.7109375" style="27" bestFit="1" customWidth="1"/>
    <col min="2294" max="2294" width="19.7109375" style="27" customWidth="1"/>
    <col min="2295" max="2295" width="15.42578125" style="27" bestFit="1" customWidth="1"/>
    <col min="2296" max="2296" width="9.42578125" style="27" bestFit="1" customWidth="1"/>
    <col min="2297" max="2297" width="15.42578125" style="27" bestFit="1" customWidth="1"/>
    <col min="2298" max="2298" width="9.42578125" style="27" bestFit="1" customWidth="1"/>
    <col min="2299" max="2542" width="9.140625" style="27"/>
    <col min="2543" max="2543" width="19" style="27" customWidth="1"/>
    <col min="2544" max="2544" width="57.5703125" style="27" customWidth="1"/>
    <col min="2545" max="2545" width="16.42578125" style="27" customWidth="1"/>
    <col min="2546" max="2547" width="17.7109375" style="27" bestFit="1" customWidth="1"/>
    <col min="2548" max="2548" width="15.7109375" style="27" customWidth="1"/>
    <col min="2549" max="2549" width="15.7109375" style="27" bestFit="1" customWidth="1"/>
    <col min="2550" max="2550" width="19.7109375" style="27" customWidth="1"/>
    <col min="2551" max="2551" width="15.42578125" style="27" bestFit="1" customWidth="1"/>
    <col min="2552" max="2552" width="9.42578125" style="27" bestFit="1" customWidth="1"/>
    <col min="2553" max="2553" width="15.42578125" style="27" bestFit="1" customWidth="1"/>
    <col min="2554" max="2554" width="9.42578125" style="27" bestFit="1" customWidth="1"/>
    <col min="2555" max="2798" width="9.140625" style="27"/>
    <col min="2799" max="2799" width="19" style="27" customWidth="1"/>
    <col min="2800" max="2800" width="57.5703125" style="27" customWidth="1"/>
    <col min="2801" max="2801" width="16.42578125" style="27" customWidth="1"/>
    <col min="2802" max="2803" width="17.7109375" style="27" bestFit="1" customWidth="1"/>
    <col min="2804" max="2804" width="15.7109375" style="27" customWidth="1"/>
    <col min="2805" max="2805" width="15.7109375" style="27" bestFit="1" customWidth="1"/>
    <col min="2806" max="2806" width="19.7109375" style="27" customWidth="1"/>
    <col min="2807" max="2807" width="15.42578125" style="27" bestFit="1" customWidth="1"/>
    <col min="2808" max="2808" width="9.42578125" style="27" bestFit="1" customWidth="1"/>
    <col min="2809" max="2809" width="15.42578125" style="27" bestFit="1" customWidth="1"/>
    <col min="2810" max="2810" width="9.42578125" style="27" bestFit="1" customWidth="1"/>
    <col min="2811" max="3054" width="9.140625" style="27"/>
    <col min="3055" max="3055" width="19" style="27" customWidth="1"/>
    <col min="3056" max="3056" width="57.5703125" style="27" customWidth="1"/>
    <col min="3057" max="3057" width="16.42578125" style="27" customWidth="1"/>
    <col min="3058" max="3059" width="17.7109375" style="27" bestFit="1" customWidth="1"/>
    <col min="3060" max="3060" width="15.7109375" style="27" customWidth="1"/>
    <col min="3061" max="3061" width="15.7109375" style="27" bestFit="1" customWidth="1"/>
    <col min="3062" max="3062" width="19.7109375" style="27" customWidth="1"/>
    <col min="3063" max="3063" width="15.42578125" style="27" bestFit="1" customWidth="1"/>
    <col min="3064" max="3064" width="9.42578125" style="27" bestFit="1" customWidth="1"/>
    <col min="3065" max="3065" width="15.42578125" style="27" bestFit="1" customWidth="1"/>
    <col min="3066" max="3066" width="9.42578125" style="27" bestFit="1" customWidth="1"/>
    <col min="3067" max="3310" width="9.140625" style="27"/>
    <col min="3311" max="3311" width="19" style="27" customWidth="1"/>
    <col min="3312" max="3312" width="57.5703125" style="27" customWidth="1"/>
    <col min="3313" max="3313" width="16.42578125" style="27" customWidth="1"/>
    <col min="3314" max="3315" width="17.7109375" style="27" bestFit="1" customWidth="1"/>
    <col min="3316" max="3316" width="15.7109375" style="27" customWidth="1"/>
    <col min="3317" max="3317" width="15.7109375" style="27" bestFit="1" customWidth="1"/>
    <col min="3318" max="3318" width="19.7109375" style="27" customWidth="1"/>
    <col min="3319" max="3319" width="15.42578125" style="27" bestFit="1" customWidth="1"/>
    <col min="3320" max="3320" width="9.42578125" style="27" bestFit="1" customWidth="1"/>
    <col min="3321" max="3321" width="15.42578125" style="27" bestFit="1" customWidth="1"/>
    <col min="3322" max="3322" width="9.42578125" style="27" bestFit="1" customWidth="1"/>
    <col min="3323" max="3566" width="9.140625" style="27"/>
    <col min="3567" max="3567" width="19" style="27" customWidth="1"/>
    <col min="3568" max="3568" width="57.5703125" style="27" customWidth="1"/>
    <col min="3569" max="3569" width="16.42578125" style="27" customWidth="1"/>
    <col min="3570" max="3571" width="17.7109375" style="27" bestFit="1" customWidth="1"/>
    <col min="3572" max="3572" width="15.7109375" style="27" customWidth="1"/>
    <col min="3573" max="3573" width="15.7109375" style="27" bestFit="1" customWidth="1"/>
    <col min="3574" max="3574" width="19.7109375" style="27" customWidth="1"/>
    <col min="3575" max="3575" width="15.42578125" style="27" bestFit="1" customWidth="1"/>
    <col min="3576" max="3576" width="9.42578125" style="27" bestFit="1" customWidth="1"/>
    <col min="3577" max="3577" width="15.42578125" style="27" bestFit="1" customWidth="1"/>
    <col min="3578" max="3578" width="9.42578125" style="27" bestFit="1" customWidth="1"/>
    <col min="3579" max="3822" width="9.140625" style="27"/>
    <col min="3823" max="3823" width="19" style="27" customWidth="1"/>
    <col min="3824" max="3824" width="57.5703125" style="27" customWidth="1"/>
    <col min="3825" max="3825" width="16.42578125" style="27" customWidth="1"/>
    <col min="3826" max="3827" width="17.7109375" style="27" bestFit="1" customWidth="1"/>
    <col min="3828" max="3828" width="15.7109375" style="27" customWidth="1"/>
    <col min="3829" max="3829" width="15.7109375" style="27" bestFit="1" customWidth="1"/>
    <col min="3830" max="3830" width="19.7109375" style="27" customWidth="1"/>
    <col min="3831" max="3831" width="15.42578125" style="27" bestFit="1" customWidth="1"/>
    <col min="3832" max="3832" width="9.42578125" style="27" bestFit="1" customWidth="1"/>
    <col min="3833" max="3833" width="15.42578125" style="27" bestFit="1" customWidth="1"/>
    <col min="3834" max="3834" width="9.42578125" style="27" bestFit="1" customWidth="1"/>
    <col min="3835" max="4078" width="9.140625" style="27"/>
    <col min="4079" max="4079" width="19" style="27" customWidth="1"/>
    <col min="4080" max="4080" width="57.5703125" style="27" customWidth="1"/>
    <col min="4081" max="4081" width="16.42578125" style="27" customWidth="1"/>
    <col min="4082" max="4083" width="17.7109375" style="27" bestFit="1" customWidth="1"/>
    <col min="4084" max="4084" width="15.7109375" style="27" customWidth="1"/>
    <col min="4085" max="4085" width="15.7109375" style="27" bestFit="1" customWidth="1"/>
    <col min="4086" max="4086" width="19.7109375" style="27" customWidth="1"/>
    <col min="4087" max="4087" width="15.42578125" style="27" bestFit="1" customWidth="1"/>
    <col min="4088" max="4088" width="9.42578125" style="27" bestFit="1" customWidth="1"/>
    <col min="4089" max="4089" width="15.42578125" style="27" bestFit="1" customWidth="1"/>
    <col min="4090" max="4090" width="9.42578125" style="27" bestFit="1" customWidth="1"/>
    <col min="4091" max="4334" width="9.140625" style="27"/>
    <col min="4335" max="4335" width="19" style="27" customWidth="1"/>
    <col min="4336" max="4336" width="57.5703125" style="27" customWidth="1"/>
    <col min="4337" max="4337" width="16.42578125" style="27" customWidth="1"/>
    <col min="4338" max="4339" width="17.7109375" style="27" bestFit="1" customWidth="1"/>
    <col min="4340" max="4340" width="15.7109375" style="27" customWidth="1"/>
    <col min="4341" max="4341" width="15.7109375" style="27" bestFit="1" customWidth="1"/>
    <col min="4342" max="4342" width="19.7109375" style="27" customWidth="1"/>
    <col min="4343" max="4343" width="15.42578125" style="27" bestFit="1" customWidth="1"/>
    <col min="4344" max="4344" width="9.42578125" style="27" bestFit="1" customWidth="1"/>
    <col min="4345" max="4345" width="15.42578125" style="27" bestFit="1" customWidth="1"/>
    <col min="4346" max="4346" width="9.42578125" style="27" bestFit="1" customWidth="1"/>
    <col min="4347" max="4590" width="9.140625" style="27"/>
    <col min="4591" max="4591" width="19" style="27" customWidth="1"/>
    <col min="4592" max="4592" width="57.5703125" style="27" customWidth="1"/>
    <col min="4593" max="4593" width="16.42578125" style="27" customWidth="1"/>
    <col min="4594" max="4595" width="17.7109375" style="27" bestFit="1" customWidth="1"/>
    <col min="4596" max="4596" width="15.7109375" style="27" customWidth="1"/>
    <col min="4597" max="4597" width="15.7109375" style="27" bestFit="1" customWidth="1"/>
    <col min="4598" max="4598" width="19.7109375" style="27" customWidth="1"/>
    <col min="4599" max="4599" width="15.42578125" style="27" bestFit="1" customWidth="1"/>
    <col min="4600" max="4600" width="9.42578125" style="27" bestFit="1" customWidth="1"/>
    <col min="4601" max="4601" width="15.42578125" style="27" bestFit="1" customWidth="1"/>
    <col min="4602" max="4602" width="9.42578125" style="27" bestFit="1" customWidth="1"/>
    <col min="4603" max="4846" width="9.140625" style="27"/>
    <col min="4847" max="4847" width="19" style="27" customWidth="1"/>
    <col min="4848" max="4848" width="57.5703125" style="27" customWidth="1"/>
    <col min="4849" max="4849" width="16.42578125" style="27" customWidth="1"/>
    <col min="4850" max="4851" width="17.7109375" style="27" bestFit="1" customWidth="1"/>
    <col min="4852" max="4852" width="15.7109375" style="27" customWidth="1"/>
    <col min="4853" max="4853" width="15.7109375" style="27" bestFit="1" customWidth="1"/>
    <col min="4854" max="4854" width="19.7109375" style="27" customWidth="1"/>
    <col min="4855" max="4855" width="15.42578125" style="27" bestFit="1" customWidth="1"/>
    <col min="4856" max="4856" width="9.42578125" style="27" bestFit="1" customWidth="1"/>
    <col min="4857" max="4857" width="15.42578125" style="27" bestFit="1" customWidth="1"/>
    <col min="4858" max="4858" width="9.42578125" style="27" bestFit="1" customWidth="1"/>
    <col min="4859" max="5102" width="9.140625" style="27"/>
    <col min="5103" max="5103" width="19" style="27" customWidth="1"/>
    <col min="5104" max="5104" width="57.5703125" style="27" customWidth="1"/>
    <col min="5105" max="5105" width="16.42578125" style="27" customWidth="1"/>
    <col min="5106" max="5107" width="17.7109375" style="27" bestFit="1" customWidth="1"/>
    <col min="5108" max="5108" width="15.7109375" style="27" customWidth="1"/>
    <col min="5109" max="5109" width="15.7109375" style="27" bestFit="1" customWidth="1"/>
    <col min="5110" max="5110" width="19.7109375" style="27" customWidth="1"/>
    <col min="5111" max="5111" width="15.42578125" style="27" bestFit="1" customWidth="1"/>
    <col min="5112" max="5112" width="9.42578125" style="27" bestFit="1" customWidth="1"/>
    <col min="5113" max="5113" width="15.42578125" style="27" bestFit="1" customWidth="1"/>
    <col min="5114" max="5114" width="9.42578125" style="27" bestFit="1" customWidth="1"/>
    <col min="5115" max="5358" width="9.140625" style="27"/>
    <col min="5359" max="5359" width="19" style="27" customWidth="1"/>
    <col min="5360" max="5360" width="57.5703125" style="27" customWidth="1"/>
    <col min="5361" max="5361" width="16.42578125" style="27" customWidth="1"/>
    <col min="5362" max="5363" width="17.7109375" style="27" bestFit="1" customWidth="1"/>
    <col min="5364" max="5364" width="15.7109375" style="27" customWidth="1"/>
    <col min="5365" max="5365" width="15.7109375" style="27" bestFit="1" customWidth="1"/>
    <col min="5366" max="5366" width="19.7109375" style="27" customWidth="1"/>
    <col min="5367" max="5367" width="15.42578125" style="27" bestFit="1" customWidth="1"/>
    <col min="5368" max="5368" width="9.42578125" style="27" bestFit="1" customWidth="1"/>
    <col min="5369" max="5369" width="15.42578125" style="27" bestFit="1" customWidth="1"/>
    <col min="5370" max="5370" width="9.42578125" style="27" bestFit="1" customWidth="1"/>
    <col min="5371" max="5614" width="9.140625" style="27"/>
    <col min="5615" max="5615" width="19" style="27" customWidth="1"/>
    <col min="5616" max="5616" width="57.5703125" style="27" customWidth="1"/>
    <col min="5617" max="5617" width="16.42578125" style="27" customWidth="1"/>
    <col min="5618" max="5619" width="17.7109375" style="27" bestFit="1" customWidth="1"/>
    <col min="5620" max="5620" width="15.7109375" style="27" customWidth="1"/>
    <col min="5621" max="5621" width="15.7109375" style="27" bestFit="1" customWidth="1"/>
    <col min="5622" max="5622" width="19.7109375" style="27" customWidth="1"/>
    <col min="5623" max="5623" width="15.42578125" style="27" bestFit="1" customWidth="1"/>
    <col min="5624" max="5624" width="9.42578125" style="27" bestFit="1" customWidth="1"/>
    <col min="5625" max="5625" width="15.42578125" style="27" bestFit="1" customWidth="1"/>
    <col min="5626" max="5626" width="9.42578125" style="27" bestFit="1" customWidth="1"/>
    <col min="5627" max="5870" width="9.140625" style="27"/>
    <col min="5871" max="5871" width="19" style="27" customWidth="1"/>
    <col min="5872" max="5872" width="57.5703125" style="27" customWidth="1"/>
    <col min="5873" max="5873" width="16.42578125" style="27" customWidth="1"/>
    <col min="5874" max="5875" width="17.7109375" style="27" bestFit="1" customWidth="1"/>
    <col min="5876" max="5876" width="15.7109375" style="27" customWidth="1"/>
    <col min="5877" max="5877" width="15.7109375" style="27" bestFit="1" customWidth="1"/>
    <col min="5878" max="5878" width="19.7109375" style="27" customWidth="1"/>
    <col min="5879" max="5879" width="15.42578125" style="27" bestFit="1" customWidth="1"/>
    <col min="5880" max="5880" width="9.42578125" style="27" bestFit="1" customWidth="1"/>
    <col min="5881" max="5881" width="15.42578125" style="27" bestFit="1" customWidth="1"/>
    <col min="5882" max="5882" width="9.42578125" style="27" bestFit="1" customWidth="1"/>
    <col min="5883" max="6126" width="9.140625" style="27"/>
    <col min="6127" max="6127" width="19" style="27" customWidth="1"/>
    <col min="6128" max="6128" width="57.5703125" style="27" customWidth="1"/>
    <col min="6129" max="6129" width="16.42578125" style="27" customWidth="1"/>
    <col min="6130" max="6131" width="17.7109375" style="27" bestFit="1" customWidth="1"/>
    <col min="6132" max="6132" width="15.7109375" style="27" customWidth="1"/>
    <col min="6133" max="6133" width="15.7109375" style="27" bestFit="1" customWidth="1"/>
    <col min="6134" max="6134" width="19.7109375" style="27" customWidth="1"/>
    <col min="6135" max="6135" width="15.42578125" style="27" bestFit="1" customWidth="1"/>
    <col min="6136" max="6136" width="9.42578125" style="27" bestFit="1" customWidth="1"/>
    <col min="6137" max="6137" width="15.42578125" style="27" bestFit="1" customWidth="1"/>
    <col min="6138" max="6138" width="9.42578125" style="27" bestFit="1" customWidth="1"/>
    <col min="6139" max="6382" width="9.140625" style="27"/>
    <col min="6383" max="6383" width="19" style="27" customWidth="1"/>
    <col min="6384" max="6384" width="57.5703125" style="27" customWidth="1"/>
    <col min="6385" max="6385" width="16.42578125" style="27" customWidth="1"/>
    <col min="6386" max="6387" width="17.7109375" style="27" bestFit="1" customWidth="1"/>
    <col min="6388" max="6388" width="15.7109375" style="27" customWidth="1"/>
    <col min="6389" max="6389" width="15.7109375" style="27" bestFit="1" customWidth="1"/>
    <col min="6390" max="6390" width="19.7109375" style="27" customWidth="1"/>
    <col min="6391" max="6391" width="15.42578125" style="27" bestFit="1" customWidth="1"/>
    <col min="6392" max="6392" width="9.42578125" style="27" bestFit="1" customWidth="1"/>
    <col min="6393" max="6393" width="15.42578125" style="27" bestFit="1" customWidth="1"/>
    <col min="6394" max="6394" width="9.42578125" style="27" bestFit="1" customWidth="1"/>
    <col min="6395" max="6638" width="9.140625" style="27"/>
    <col min="6639" max="6639" width="19" style="27" customWidth="1"/>
    <col min="6640" max="6640" width="57.5703125" style="27" customWidth="1"/>
    <col min="6641" max="6641" width="16.42578125" style="27" customWidth="1"/>
    <col min="6642" max="6643" width="17.7109375" style="27" bestFit="1" customWidth="1"/>
    <col min="6644" max="6644" width="15.7109375" style="27" customWidth="1"/>
    <col min="6645" max="6645" width="15.7109375" style="27" bestFit="1" customWidth="1"/>
    <col min="6646" max="6646" width="19.7109375" style="27" customWidth="1"/>
    <col min="6647" max="6647" width="15.42578125" style="27" bestFit="1" customWidth="1"/>
    <col min="6648" max="6648" width="9.42578125" style="27" bestFit="1" customWidth="1"/>
    <col min="6649" max="6649" width="15.42578125" style="27" bestFit="1" customWidth="1"/>
    <col min="6650" max="6650" width="9.42578125" style="27" bestFit="1" customWidth="1"/>
    <col min="6651" max="6894" width="9.140625" style="27"/>
    <col min="6895" max="6895" width="19" style="27" customWidth="1"/>
    <col min="6896" max="6896" width="57.5703125" style="27" customWidth="1"/>
    <col min="6897" max="6897" width="16.42578125" style="27" customWidth="1"/>
    <col min="6898" max="6899" width="17.7109375" style="27" bestFit="1" customWidth="1"/>
    <col min="6900" max="6900" width="15.7109375" style="27" customWidth="1"/>
    <col min="6901" max="6901" width="15.7109375" style="27" bestFit="1" customWidth="1"/>
    <col min="6902" max="6902" width="19.7109375" style="27" customWidth="1"/>
    <col min="6903" max="6903" width="15.42578125" style="27" bestFit="1" customWidth="1"/>
    <col min="6904" max="6904" width="9.42578125" style="27" bestFit="1" customWidth="1"/>
    <col min="6905" max="6905" width="15.42578125" style="27" bestFit="1" customWidth="1"/>
    <col min="6906" max="6906" width="9.42578125" style="27" bestFit="1" customWidth="1"/>
    <col min="6907" max="7150" width="9.140625" style="27"/>
    <col min="7151" max="7151" width="19" style="27" customWidth="1"/>
    <col min="7152" max="7152" width="57.5703125" style="27" customWidth="1"/>
    <col min="7153" max="7153" width="16.42578125" style="27" customWidth="1"/>
    <col min="7154" max="7155" width="17.7109375" style="27" bestFit="1" customWidth="1"/>
    <col min="7156" max="7156" width="15.7109375" style="27" customWidth="1"/>
    <col min="7157" max="7157" width="15.7109375" style="27" bestFit="1" customWidth="1"/>
    <col min="7158" max="7158" width="19.7109375" style="27" customWidth="1"/>
    <col min="7159" max="7159" width="15.42578125" style="27" bestFit="1" customWidth="1"/>
    <col min="7160" max="7160" width="9.42578125" style="27" bestFit="1" customWidth="1"/>
    <col min="7161" max="7161" width="15.42578125" style="27" bestFit="1" customWidth="1"/>
    <col min="7162" max="7162" width="9.42578125" style="27" bestFit="1" customWidth="1"/>
    <col min="7163" max="7406" width="9.140625" style="27"/>
    <col min="7407" max="7407" width="19" style="27" customWidth="1"/>
    <col min="7408" max="7408" width="57.5703125" style="27" customWidth="1"/>
    <col min="7409" max="7409" width="16.42578125" style="27" customWidth="1"/>
    <col min="7410" max="7411" width="17.7109375" style="27" bestFit="1" customWidth="1"/>
    <col min="7412" max="7412" width="15.7109375" style="27" customWidth="1"/>
    <col min="7413" max="7413" width="15.7109375" style="27" bestFit="1" customWidth="1"/>
    <col min="7414" max="7414" width="19.7109375" style="27" customWidth="1"/>
    <col min="7415" max="7415" width="15.42578125" style="27" bestFit="1" customWidth="1"/>
    <col min="7416" max="7416" width="9.42578125" style="27" bestFit="1" customWidth="1"/>
    <col min="7417" max="7417" width="15.42578125" style="27" bestFit="1" customWidth="1"/>
    <col min="7418" max="7418" width="9.42578125" style="27" bestFit="1" customWidth="1"/>
    <col min="7419" max="7662" width="9.140625" style="27"/>
    <col min="7663" max="7663" width="19" style="27" customWidth="1"/>
    <col min="7664" max="7664" width="57.5703125" style="27" customWidth="1"/>
    <col min="7665" max="7665" width="16.42578125" style="27" customWidth="1"/>
    <col min="7666" max="7667" width="17.7109375" style="27" bestFit="1" customWidth="1"/>
    <col min="7668" max="7668" width="15.7109375" style="27" customWidth="1"/>
    <col min="7669" max="7669" width="15.7109375" style="27" bestFit="1" customWidth="1"/>
    <col min="7670" max="7670" width="19.7109375" style="27" customWidth="1"/>
    <col min="7671" max="7671" width="15.42578125" style="27" bestFit="1" customWidth="1"/>
    <col min="7672" max="7672" width="9.42578125" style="27" bestFit="1" customWidth="1"/>
    <col min="7673" max="7673" width="15.42578125" style="27" bestFit="1" customWidth="1"/>
    <col min="7674" max="7674" width="9.42578125" style="27" bestFit="1" customWidth="1"/>
    <col min="7675" max="7918" width="9.140625" style="27"/>
    <col min="7919" max="7919" width="19" style="27" customWidth="1"/>
    <col min="7920" max="7920" width="57.5703125" style="27" customWidth="1"/>
    <col min="7921" max="7921" width="16.42578125" style="27" customWidth="1"/>
    <col min="7922" max="7923" width="17.7109375" style="27" bestFit="1" customWidth="1"/>
    <col min="7924" max="7924" width="15.7109375" style="27" customWidth="1"/>
    <col min="7925" max="7925" width="15.7109375" style="27" bestFit="1" customWidth="1"/>
    <col min="7926" max="7926" width="19.7109375" style="27" customWidth="1"/>
    <col min="7927" max="7927" width="15.42578125" style="27" bestFit="1" customWidth="1"/>
    <col min="7928" max="7928" width="9.42578125" style="27" bestFit="1" customWidth="1"/>
    <col min="7929" max="7929" width="15.42578125" style="27" bestFit="1" customWidth="1"/>
    <col min="7930" max="7930" width="9.42578125" style="27" bestFit="1" customWidth="1"/>
    <col min="7931" max="8174" width="9.140625" style="27"/>
    <col min="8175" max="8175" width="19" style="27" customWidth="1"/>
    <col min="8176" max="8176" width="57.5703125" style="27" customWidth="1"/>
    <col min="8177" max="8177" width="16.42578125" style="27" customWidth="1"/>
    <col min="8178" max="8179" width="17.7109375" style="27" bestFit="1" customWidth="1"/>
    <col min="8180" max="8180" width="15.7109375" style="27" customWidth="1"/>
    <col min="8181" max="8181" width="15.7109375" style="27" bestFit="1" customWidth="1"/>
    <col min="8182" max="8182" width="19.7109375" style="27" customWidth="1"/>
    <col min="8183" max="8183" width="15.42578125" style="27" bestFit="1" customWidth="1"/>
    <col min="8184" max="8184" width="9.42578125" style="27" bestFit="1" customWidth="1"/>
    <col min="8185" max="8185" width="15.42578125" style="27" bestFit="1" customWidth="1"/>
    <col min="8186" max="8186" width="9.42578125" style="27" bestFit="1" customWidth="1"/>
    <col min="8187" max="8430" width="9.140625" style="27"/>
    <col min="8431" max="8431" width="19" style="27" customWidth="1"/>
    <col min="8432" max="8432" width="57.5703125" style="27" customWidth="1"/>
    <col min="8433" max="8433" width="16.42578125" style="27" customWidth="1"/>
    <col min="8434" max="8435" width="17.7109375" style="27" bestFit="1" customWidth="1"/>
    <col min="8436" max="8436" width="15.7109375" style="27" customWidth="1"/>
    <col min="8437" max="8437" width="15.7109375" style="27" bestFit="1" customWidth="1"/>
    <col min="8438" max="8438" width="19.7109375" style="27" customWidth="1"/>
    <col min="8439" max="8439" width="15.42578125" style="27" bestFit="1" customWidth="1"/>
    <col min="8440" max="8440" width="9.42578125" style="27" bestFit="1" customWidth="1"/>
    <col min="8441" max="8441" width="15.42578125" style="27" bestFit="1" customWidth="1"/>
    <col min="8442" max="8442" width="9.42578125" style="27" bestFit="1" customWidth="1"/>
    <col min="8443" max="8686" width="9.140625" style="27"/>
    <col min="8687" max="8687" width="19" style="27" customWidth="1"/>
    <col min="8688" max="8688" width="57.5703125" style="27" customWidth="1"/>
    <col min="8689" max="8689" width="16.42578125" style="27" customWidth="1"/>
    <col min="8690" max="8691" width="17.7109375" style="27" bestFit="1" customWidth="1"/>
    <col min="8692" max="8692" width="15.7109375" style="27" customWidth="1"/>
    <col min="8693" max="8693" width="15.7109375" style="27" bestFit="1" customWidth="1"/>
    <col min="8694" max="8694" width="19.7109375" style="27" customWidth="1"/>
    <col min="8695" max="8695" width="15.42578125" style="27" bestFit="1" customWidth="1"/>
    <col min="8696" max="8696" width="9.42578125" style="27" bestFit="1" customWidth="1"/>
    <col min="8697" max="8697" width="15.42578125" style="27" bestFit="1" customWidth="1"/>
    <col min="8698" max="8698" width="9.42578125" style="27" bestFit="1" customWidth="1"/>
    <col min="8699" max="8942" width="9.140625" style="27"/>
    <col min="8943" max="8943" width="19" style="27" customWidth="1"/>
    <col min="8944" max="8944" width="57.5703125" style="27" customWidth="1"/>
    <col min="8945" max="8945" width="16.42578125" style="27" customWidth="1"/>
    <col min="8946" max="8947" width="17.7109375" style="27" bestFit="1" customWidth="1"/>
    <col min="8948" max="8948" width="15.7109375" style="27" customWidth="1"/>
    <col min="8949" max="8949" width="15.7109375" style="27" bestFit="1" customWidth="1"/>
    <col min="8950" max="8950" width="19.7109375" style="27" customWidth="1"/>
    <col min="8951" max="8951" width="15.42578125" style="27" bestFit="1" customWidth="1"/>
    <col min="8952" max="8952" width="9.42578125" style="27" bestFit="1" customWidth="1"/>
    <col min="8953" max="8953" width="15.42578125" style="27" bestFit="1" customWidth="1"/>
    <col min="8954" max="8954" width="9.42578125" style="27" bestFit="1" customWidth="1"/>
    <col min="8955" max="9198" width="9.140625" style="27"/>
    <col min="9199" max="9199" width="19" style="27" customWidth="1"/>
    <col min="9200" max="9200" width="57.5703125" style="27" customWidth="1"/>
    <col min="9201" max="9201" width="16.42578125" style="27" customWidth="1"/>
    <col min="9202" max="9203" width="17.7109375" style="27" bestFit="1" customWidth="1"/>
    <col min="9204" max="9204" width="15.7109375" style="27" customWidth="1"/>
    <col min="9205" max="9205" width="15.7109375" style="27" bestFit="1" customWidth="1"/>
    <col min="9206" max="9206" width="19.7109375" style="27" customWidth="1"/>
    <col min="9207" max="9207" width="15.42578125" style="27" bestFit="1" customWidth="1"/>
    <col min="9208" max="9208" width="9.42578125" style="27" bestFit="1" customWidth="1"/>
    <col min="9209" max="9209" width="15.42578125" style="27" bestFit="1" customWidth="1"/>
    <col min="9210" max="9210" width="9.42578125" style="27" bestFit="1" customWidth="1"/>
    <col min="9211" max="9454" width="9.140625" style="27"/>
    <col min="9455" max="9455" width="19" style="27" customWidth="1"/>
    <col min="9456" max="9456" width="57.5703125" style="27" customWidth="1"/>
    <col min="9457" max="9457" width="16.42578125" style="27" customWidth="1"/>
    <col min="9458" max="9459" width="17.7109375" style="27" bestFit="1" customWidth="1"/>
    <col min="9460" max="9460" width="15.7109375" style="27" customWidth="1"/>
    <col min="9461" max="9461" width="15.7109375" style="27" bestFit="1" customWidth="1"/>
    <col min="9462" max="9462" width="19.7109375" style="27" customWidth="1"/>
    <col min="9463" max="9463" width="15.42578125" style="27" bestFit="1" customWidth="1"/>
    <col min="9464" max="9464" width="9.42578125" style="27" bestFit="1" customWidth="1"/>
    <col min="9465" max="9465" width="15.42578125" style="27" bestFit="1" customWidth="1"/>
    <col min="9466" max="9466" width="9.42578125" style="27" bestFit="1" customWidth="1"/>
    <col min="9467" max="9710" width="9.140625" style="27"/>
    <col min="9711" max="9711" width="19" style="27" customWidth="1"/>
    <col min="9712" max="9712" width="57.5703125" style="27" customWidth="1"/>
    <col min="9713" max="9713" width="16.42578125" style="27" customWidth="1"/>
    <col min="9714" max="9715" width="17.7109375" style="27" bestFit="1" customWidth="1"/>
    <col min="9716" max="9716" width="15.7109375" style="27" customWidth="1"/>
    <col min="9717" max="9717" width="15.7109375" style="27" bestFit="1" customWidth="1"/>
    <col min="9718" max="9718" width="19.7109375" style="27" customWidth="1"/>
    <col min="9719" max="9719" width="15.42578125" style="27" bestFit="1" customWidth="1"/>
    <col min="9720" max="9720" width="9.42578125" style="27" bestFit="1" customWidth="1"/>
    <col min="9721" max="9721" width="15.42578125" style="27" bestFit="1" customWidth="1"/>
    <col min="9722" max="9722" width="9.42578125" style="27" bestFit="1" customWidth="1"/>
    <col min="9723" max="9966" width="9.140625" style="27"/>
    <col min="9967" max="9967" width="19" style="27" customWidth="1"/>
    <col min="9968" max="9968" width="57.5703125" style="27" customWidth="1"/>
    <col min="9969" max="9969" width="16.42578125" style="27" customWidth="1"/>
    <col min="9970" max="9971" width="17.7109375" style="27" bestFit="1" customWidth="1"/>
    <col min="9972" max="9972" width="15.7109375" style="27" customWidth="1"/>
    <col min="9973" max="9973" width="15.7109375" style="27" bestFit="1" customWidth="1"/>
    <col min="9974" max="9974" width="19.7109375" style="27" customWidth="1"/>
    <col min="9975" max="9975" width="15.42578125" style="27" bestFit="1" customWidth="1"/>
    <col min="9976" max="9976" width="9.42578125" style="27" bestFit="1" customWidth="1"/>
    <col min="9977" max="9977" width="15.42578125" style="27" bestFit="1" customWidth="1"/>
    <col min="9978" max="9978" width="9.42578125" style="27" bestFit="1" customWidth="1"/>
    <col min="9979" max="10222" width="9.140625" style="27"/>
    <col min="10223" max="10223" width="19" style="27" customWidth="1"/>
    <col min="10224" max="10224" width="57.5703125" style="27" customWidth="1"/>
    <col min="10225" max="10225" width="16.42578125" style="27" customWidth="1"/>
    <col min="10226" max="10227" width="17.7109375" style="27" bestFit="1" customWidth="1"/>
    <col min="10228" max="10228" width="15.7109375" style="27" customWidth="1"/>
    <col min="10229" max="10229" width="15.7109375" style="27" bestFit="1" customWidth="1"/>
    <col min="10230" max="10230" width="19.7109375" style="27" customWidth="1"/>
    <col min="10231" max="10231" width="15.42578125" style="27" bestFit="1" customWidth="1"/>
    <col min="10232" max="10232" width="9.42578125" style="27" bestFit="1" customWidth="1"/>
    <col min="10233" max="10233" width="15.42578125" style="27" bestFit="1" customWidth="1"/>
    <col min="10234" max="10234" width="9.42578125" style="27" bestFit="1" customWidth="1"/>
    <col min="10235" max="10478" width="9.140625" style="27"/>
    <col min="10479" max="10479" width="19" style="27" customWidth="1"/>
    <col min="10480" max="10480" width="57.5703125" style="27" customWidth="1"/>
    <col min="10481" max="10481" width="16.42578125" style="27" customWidth="1"/>
    <col min="10482" max="10483" width="17.7109375" style="27" bestFit="1" customWidth="1"/>
    <col min="10484" max="10484" width="15.7109375" style="27" customWidth="1"/>
    <col min="10485" max="10485" width="15.7109375" style="27" bestFit="1" customWidth="1"/>
    <col min="10486" max="10486" width="19.7109375" style="27" customWidth="1"/>
    <col min="10487" max="10487" width="15.42578125" style="27" bestFit="1" customWidth="1"/>
    <col min="10488" max="10488" width="9.42578125" style="27" bestFit="1" customWidth="1"/>
    <col min="10489" max="10489" width="15.42578125" style="27" bestFit="1" customWidth="1"/>
    <col min="10490" max="10490" width="9.42578125" style="27" bestFit="1" customWidth="1"/>
    <col min="10491" max="10734" width="9.140625" style="27"/>
    <col min="10735" max="10735" width="19" style="27" customWidth="1"/>
    <col min="10736" max="10736" width="57.5703125" style="27" customWidth="1"/>
    <col min="10737" max="10737" width="16.42578125" style="27" customWidth="1"/>
    <col min="10738" max="10739" width="17.7109375" style="27" bestFit="1" customWidth="1"/>
    <col min="10740" max="10740" width="15.7109375" style="27" customWidth="1"/>
    <col min="10741" max="10741" width="15.7109375" style="27" bestFit="1" customWidth="1"/>
    <col min="10742" max="10742" width="19.7109375" style="27" customWidth="1"/>
    <col min="10743" max="10743" width="15.42578125" style="27" bestFit="1" customWidth="1"/>
    <col min="10744" max="10744" width="9.42578125" style="27" bestFit="1" customWidth="1"/>
    <col min="10745" max="10745" width="15.42578125" style="27" bestFit="1" customWidth="1"/>
    <col min="10746" max="10746" width="9.42578125" style="27" bestFit="1" customWidth="1"/>
    <col min="10747" max="10990" width="9.140625" style="27"/>
    <col min="10991" max="10991" width="19" style="27" customWidth="1"/>
    <col min="10992" max="10992" width="57.5703125" style="27" customWidth="1"/>
    <col min="10993" max="10993" width="16.42578125" style="27" customWidth="1"/>
    <col min="10994" max="10995" width="17.7109375" style="27" bestFit="1" customWidth="1"/>
    <col min="10996" max="10996" width="15.7109375" style="27" customWidth="1"/>
    <col min="10997" max="10997" width="15.7109375" style="27" bestFit="1" customWidth="1"/>
    <col min="10998" max="10998" width="19.7109375" style="27" customWidth="1"/>
    <col min="10999" max="10999" width="15.42578125" style="27" bestFit="1" customWidth="1"/>
    <col min="11000" max="11000" width="9.42578125" style="27" bestFit="1" customWidth="1"/>
    <col min="11001" max="11001" width="15.42578125" style="27" bestFit="1" customWidth="1"/>
    <col min="11002" max="11002" width="9.42578125" style="27" bestFit="1" customWidth="1"/>
    <col min="11003" max="11246" width="9.140625" style="27"/>
    <col min="11247" max="11247" width="19" style="27" customWidth="1"/>
    <col min="11248" max="11248" width="57.5703125" style="27" customWidth="1"/>
    <col min="11249" max="11249" width="16.42578125" style="27" customWidth="1"/>
    <col min="11250" max="11251" width="17.7109375" style="27" bestFit="1" customWidth="1"/>
    <col min="11252" max="11252" width="15.7109375" style="27" customWidth="1"/>
    <col min="11253" max="11253" width="15.7109375" style="27" bestFit="1" customWidth="1"/>
    <col min="11254" max="11254" width="19.7109375" style="27" customWidth="1"/>
    <col min="11255" max="11255" width="15.42578125" style="27" bestFit="1" customWidth="1"/>
    <col min="11256" max="11256" width="9.42578125" style="27" bestFit="1" customWidth="1"/>
    <col min="11257" max="11257" width="15.42578125" style="27" bestFit="1" customWidth="1"/>
    <col min="11258" max="11258" width="9.42578125" style="27" bestFit="1" customWidth="1"/>
    <col min="11259" max="11502" width="9.140625" style="27"/>
    <col min="11503" max="11503" width="19" style="27" customWidth="1"/>
    <col min="11504" max="11504" width="57.5703125" style="27" customWidth="1"/>
    <col min="11505" max="11505" width="16.42578125" style="27" customWidth="1"/>
    <col min="11506" max="11507" width="17.7109375" style="27" bestFit="1" customWidth="1"/>
    <col min="11508" max="11508" width="15.7109375" style="27" customWidth="1"/>
    <col min="11509" max="11509" width="15.7109375" style="27" bestFit="1" customWidth="1"/>
    <col min="11510" max="11510" width="19.7109375" style="27" customWidth="1"/>
    <col min="11511" max="11511" width="15.42578125" style="27" bestFit="1" customWidth="1"/>
    <col min="11512" max="11512" width="9.42578125" style="27" bestFit="1" customWidth="1"/>
    <col min="11513" max="11513" width="15.42578125" style="27" bestFit="1" customWidth="1"/>
    <col min="11514" max="11514" width="9.42578125" style="27" bestFit="1" customWidth="1"/>
    <col min="11515" max="11758" width="9.140625" style="27"/>
    <col min="11759" max="11759" width="19" style="27" customWidth="1"/>
    <col min="11760" max="11760" width="57.5703125" style="27" customWidth="1"/>
    <col min="11761" max="11761" width="16.42578125" style="27" customWidth="1"/>
    <col min="11762" max="11763" width="17.7109375" style="27" bestFit="1" customWidth="1"/>
    <col min="11764" max="11764" width="15.7109375" style="27" customWidth="1"/>
    <col min="11765" max="11765" width="15.7109375" style="27" bestFit="1" customWidth="1"/>
    <col min="11766" max="11766" width="19.7109375" style="27" customWidth="1"/>
    <col min="11767" max="11767" width="15.42578125" style="27" bestFit="1" customWidth="1"/>
    <col min="11768" max="11768" width="9.42578125" style="27" bestFit="1" customWidth="1"/>
    <col min="11769" max="11769" width="15.42578125" style="27" bestFit="1" customWidth="1"/>
    <col min="11770" max="11770" width="9.42578125" style="27" bestFit="1" customWidth="1"/>
    <col min="11771" max="12014" width="9.140625" style="27"/>
    <col min="12015" max="12015" width="19" style="27" customWidth="1"/>
    <col min="12016" max="12016" width="57.5703125" style="27" customWidth="1"/>
    <col min="12017" max="12017" width="16.42578125" style="27" customWidth="1"/>
    <col min="12018" max="12019" width="17.7109375" style="27" bestFit="1" customWidth="1"/>
    <col min="12020" max="12020" width="15.7109375" style="27" customWidth="1"/>
    <col min="12021" max="12021" width="15.7109375" style="27" bestFit="1" customWidth="1"/>
    <col min="12022" max="12022" width="19.7109375" style="27" customWidth="1"/>
    <col min="12023" max="12023" width="15.42578125" style="27" bestFit="1" customWidth="1"/>
    <col min="12024" max="12024" width="9.42578125" style="27" bestFit="1" customWidth="1"/>
    <col min="12025" max="12025" width="15.42578125" style="27" bestFit="1" customWidth="1"/>
    <col min="12026" max="12026" width="9.42578125" style="27" bestFit="1" customWidth="1"/>
    <col min="12027" max="12270" width="9.140625" style="27"/>
    <col min="12271" max="12271" width="19" style="27" customWidth="1"/>
    <col min="12272" max="12272" width="57.5703125" style="27" customWidth="1"/>
    <col min="12273" max="12273" width="16.42578125" style="27" customWidth="1"/>
    <col min="12274" max="12275" width="17.7109375" style="27" bestFit="1" customWidth="1"/>
    <col min="12276" max="12276" width="15.7109375" style="27" customWidth="1"/>
    <col min="12277" max="12277" width="15.7109375" style="27" bestFit="1" customWidth="1"/>
    <col min="12278" max="12278" width="19.7109375" style="27" customWidth="1"/>
    <col min="12279" max="12279" width="15.42578125" style="27" bestFit="1" customWidth="1"/>
    <col min="12280" max="12280" width="9.42578125" style="27" bestFit="1" customWidth="1"/>
    <col min="12281" max="12281" width="15.42578125" style="27" bestFit="1" customWidth="1"/>
    <col min="12282" max="12282" width="9.42578125" style="27" bestFit="1" customWidth="1"/>
    <col min="12283" max="12526" width="9.140625" style="27"/>
    <col min="12527" max="12527" width="19" style="27" customWidth="1"/>
    <col min="12528" max="12528" width="57.5703125" style="27" customWidth="1"/>
    <col min="12529" max="12529" width="16.42578125" style="27" customWidth="1"/>
    <col min="12530" max="12531" width="17.7109375" style="27" bestFit="1" customWidth="1"/>
    <col min="12532" max="12532" width="15.7109375" style="27" customWidth="1"/>
    <col min="12533" max="12533" width="15.7109375" style="27" bestFit="1" customWidth="1"/>
    <col min="12534" max="12534" width="19.7109375" style="27" customWidth="1"/>
    <col min="12535" max="12535" width="15.42578125" style="27" bestFit="1" customWidth="1"/>
    <col min="12536" max="12536" width="9.42578125" style="27" bestFit="1" customWidth="1"/>
    <col min="12537" max="12537" width="15.42578125" style="27" bestFit="1" customWidth="1"/>
    <col min="12538" max="12538" width="9.42578125" style="27" bestFit="1" customWidth="1"/>
    <col min="12539" max="12782" width="9.140625" style="27"/>
    <col min="12783" max="12783" width="19" style="27" customWidth="1"/>
    <col min="12784" max="12784" width="57.5703125" style="27" customWidth="1"/>
    <col min="12785" max="12785" width="16.42578125" style="27" customWidth="1"/>
    <col min="12786" max="12787" width="17.7109375" style="27" bestFit="1" customWidth="1"/>
    <col min="12788" max="12788" width="15.7109375" style="27" customWidth="1"/>
    <col min="12789" max="12789" width="15.7109375" style="27" bestFit="1" customWidth="1"/>
    <col min="12790" max="12790" width="19.7109375" style="27" customWidth="1"/>
    <col min="12791" max="12791" width="15.42578125" style="27" bestFit="1" customWidth="1"/>
    <col min="12792" max="12792" width="9.42578125" style="27" bestFit="1" customWidth="1"/>
    <col min="12793" max="12793" width="15.42578125" style="27" bestFit="1" customWidth="1"/>
    <col min="12794" max="12794" width="9.42578125" style="27" bestFit="1" customWidth="1"/>
    <col min="12795" max="13038" width="9.140625" style="27"/>
    <col min="13039" max="13039" width="19" style="27" customWidth="1"/>
    <col min="13040" max="13040" width="57.5703125" style="27" customWidth="1"/>
    <col min="13041" max="13041" width="16.42578125" style="27" customWidth="1"/>
    <col min="13042" max="13043" width="17.7109375" style="27" bestFit="1" customWidth="1"/>
    <col min="13044" max="13044" width="15.7109375" style="27" customWidth="1"/>
    <col min="13045" max="13045" width="15.7109375" style="27" bestFit="1" customWidth="1"/>
    <col min="13046" max="13046" width="19.7109375" style="27" customWidth="1"/>
    <col min="13047" max="13047" width="15.42578125" style="27" bestFit="1" customWidth="1"/>
    <col min="13048" max="13048" width="9.42578125" style="27" bestFit="1" customWidth="1"/>
    <col min="13049" max="13049" width="15.42578125" style="27" bestFit="1" customWidth="1"/>
    <col min="13050" max="13050" width="9.42578125" style="27" bestFit="1" customWidth="1"/>
    <col min="13051" max="13294" width="9.140625" style="27"/>
    <col min="13295" max="13295" width="19" style="27" customWidth="1"/>
    <col min="13296" max="13296" width="57.5703125" style="27" customWidth="1"/>
    <col min="13297" max="13297" width="16.42578125" style="27" customWidth="1"/>
    <col min="13298" max="13299" width="17.7109375" style="27" bestFit="1" customWidth="1"/>
    <col min="13300" max="13300" width="15.7109375" style="27" customWidth="1"/>
    <col min="13301" max="13301" width="15.7109375" style="27" bestFit="1" customWidth="1"/>
    <col min="13302" max="13302" width="19.7109375" style="27" customWidth="1"/>
    <col min="13303" max="13303" width="15.42578125" style="27" bestFit="1" customWidth="1"/>
    <col min="13304" max="13304" width="9.42578125" style="27" bestFit="1" customWidth="1"/>
    <col min="13305" max="13305" width="15.42578125" style="27" bestFit="1" customWidth="1"/>
    <col min="13306" max="13306" width="9.42578125" style="27" bestFit="1" customWidth="1"/>
    <col min="13307" max="13550" width="9.140625" style="27"/>
    <col min="13551" max="13551" width="19" style="27" customWidth="1"/>
    <col min="13552" max="13552" width="57.5703125" style="27" customWidth="1"/>
    <col min="13553" max="13553" width="16.42578125" style="27" customWidth="1"/>
    <col min="13554" max="13555" width="17.7109375" style="27" bestFit="1" customWidth="1"/>
    <col min="13556" max="13556" width="15.7109375" style="27" customWidth="1"/>
    <col min="13557" max="13557" width="15.7109375" style="27" bestFit="1" customWidth="1"/>
    <col min="13558" max="13558" width="19.7109375" style="27" customWidth="1"/>
    <col min="13559" max="13559" width="15.42578125" style="27" bestFit="1" customWidth="1"/>
    <col min="13560" max="13560" width="9.42578125" style="27" bestFit="1" customWidth="1"/>
    <col min="13561" max="13561" width="15.42578125" style="27" bestFit="1" customWidth="1"/>
    <col min="13562" max="13562" width="9.42578125" style="27" bestFit="1" customWidth="1"/>
    <col min="13563" max="13806" width="9.140625" style="27"/>
    <col min="13807" max="13807" width="19" style="27" customWidth="1"/>
    <col min="13808" max="13808" width="57.5703125" style="27" customWidth="1"/>
    <col min="13809" max="13809" width="16.42578125" style="27" customWidth="1"/>
    <col min="13810" max="13811" width="17.7109375" style="27" bestFit="1" customWidth="1"/>
    <col min="13812" max="13812" width="15.7109375" style="27" customWidth="1"/>
    <col min="13813" max="13813" width="15.7109375" style="27" bestFit="1" customWidth="1"/>
    <col min="13814" max="13814" width="19.7109375" style="27" customWidth="1"/>
    <col min="13815" max="13815" width="15.42578125" style="27" bestFit="1" customWidth="1"/>
    <col min="13816" max="13816" width="9.42578125" style="27" bestFit="1" customWidth="1"/>
    <col min="13817" max="13817" width="15.42578125" style="27" bestFit="1" customWidth="1"/>
    <col min="13818" max="13818" width="9.42578125" style="27" bestFit="1" customWidth="1"/>
    <col min="13819" max="14062" width="9.140625" style="27"/>
    <col min="14063" max="14063" width="19" style="27" customWidth="1"/>
    <col min="14064" max="14064" width="57.5703125" style="27" customWidth="1"/>
    <col min="14065" max="14065" width="16.42578125" style="27" customWidth="1"/>
    <col min="14066" max="14067" width="17.7109375" style="27" bestFit="1" customWidth="1"/>
    <col min="14068" max="14068" width="15.7109375" style="27" customWidth="1"/>
    <col min="14069" max="14069" width="15.7109375" style="27" bestFit="1" customWidth="1"/>
    <col min="14070" max="14070" width="19.7109375" style="27" customWidth="1"/>
    <col min="14071" max="14071" width="15.42578125" style="27" bestFit="1" customWidth="1"/>
    <col min="14072" max="14072" width="9.42578125" style="27" bestFit="1" customWidth="1"/>
    <col min="14073" max="14073" width="15.42578125" style="27" bestFit="1" customWidth="1"/>
    <col min="14074" max="14074" width="9.42578125" style="27" bestFit="1" customWidth="1"/>
    <col min="14075" max="14318" width="9.140625" style="27"/>
    <col min="14319" max="14319" width="19" style="27" customWidth="1"/>
    <col min="14320" max="14320" width="57.5703125" style="27" customWidth="1"/>
    <col min="14321" max="14321" width="16.42578125" style="27" customWidth="1"/>
    <col min="14322" max="14323" width="17.7109375" style="27" bestFit="1" customWidth="1"/>
    <col min="14324" max="14324" width="15.7109375" style="27" customWidth="1"/>
    <col min="14325" max="14325" width="15.7109375" style="27" bestFit="1" customWidth="1"/>
    <col min="14326" max="14326" width="19.7109375" style="27" customWidth="1"/>
    <col min="14327" max="14327" width="15.42578125" style="27" bestFit="1" customWidth="1"/>
    <col min="14328" max="14328" width="9.42578125" style="27" bestFit="1" customWidth="1"/>
    <col min="14329" max="14329" width="15.42578125" style="27" bestFit="1" customWidth="1"/>
    <col min="14330" max="14330" width="9.42578125" style="27" bestFit="1" customWidth="1"/>
    <col min="14331" max="14574" width="9.140625" style="27"/>
    <col min="14575" max="14575" width="19" style="27" customWidth="1"/>
    <col min="14576" max="14576" width="57.5703125" style="27" customWidth="1"/>
    <col min="14577" max="14577" width="16.42578125" style="27" customWidth="1"/>
    <col min="14578" max="14579" width="17.7109375" style="27" bestFit="1" customWidth="1"/>
    <col min="14580" max="14580" width="15.7109375" style="27" customWidth="1"/>
    <col min="14581" max="14581" width="15.7109375" style="27" bestFit="1" customWidth="1"/>
    <col min="14582" max="14582" width="19.7109375" style="27" customWidth="1"/>
    <col min="14583" max="14583" width="15.42578125" style="27" bestFit="1" customWidth="1"/>
    <col min="14584" max="14584" width="9.42578125" style="27" bestFit="1" customWidth="1"/>
    <col min="14585" max="14585" width="15.42578125" style="27" bestFit="1" customWidth="1"/>
    <col min="14586" max="14586" width="9.42578125" style="27" bestFit="1" customWidth="1"/>
    <col min="14587" max="14830" width="9.140625" style="27"/>
    <col min="14831" max="14831" width="19" style="27" customWidth="1"/>
    <col min="14832" max="14832" width="57.5703125" style="27" customWidth="1"/>
    <col min="14833" max="14833" width="16.42578125" style="27" customWidth="1"/>
    <col min="14834" max="14835" width="17.7109375" style="27" bestFit="1" customWidth="1"/>
    <col min="14836" max="14836" width="15.7109375" style="27" customWidth="1"/>
    <col min="14837" max="14837" width="15.7109375" style="27" bestFit="1" customWidth="1"/>
    <col min="14838" max="14838" width="19.7109375" style="27" customWidth="1"/>
    <col min="14839" max="14839" width="15.42578125" style="27" bestFit="1" customWidth="1"/>
    <col min="14840" max="14840" width="9.42578125" style="27" bestFit="1" customWidth="1"/>
    <col min="14841" max="14841" width="15.42578125" style="27" bestFit="1" customWidth="1"/>
    <col min="14842" max="14842" width="9.42578125" style="27" bestFit="1" customWidth="1"/>
    <col min="14843" max="15086" width="9.140625" style="27"/>
    <col min="15087" max="15087" width="19" style="27" customWidth="1"/>
    <col min="15088" max="15088" width="57.5703125" style="27" customWidth="1"/>
    <col min="15089" max="15089" width="16.42578125" style="27" customWidth="1"/>
    <col min="15090" max="15091" width="17.7109375" style="27" bestFit="1" customWidth="1"/>
    <col min="15092" max="15092" width="15.7109375" style="27" customWidth="1"/>
    <col min="15093" max="15093" width="15.7109375" style="27" bestFit="1" customWidth="1"/>
    <col min="15094" max="15094" width="19.7109375" style="27" customWidth="1"/>
    <col min="15095" max="15095" width="15.42578125" style="27" bestFit="1" customWidth="1"/>
    <col min="15096" max="15096" width="9.42578125" style="27" bestFit="1" customWidth="1"/>
    <col min="15097" max="15097" width="15.42578125" style="27" bestFit="1" customWidth="1"/>
    <col min="15098" max="15098" width="9.42578125" style="27" bestFit="1" customWidth="1"/>
    <col min="15099" max="15342" width="9.140625" style="27"/>
    <col min="15343" max="15343" width="19" style="27" customWidth="1"/>
    <col min="15344" max="15344" width="57.5703125" style="27" customWidth="1"/>
    <col min="15345" max="15345" width="16.42578125" style="27" customWidth="1"/>
    <col min="15346" max="15347" width="17.7109375" style="27" bestFit="1" customWidth="1"/>
    <col min="15348" max="15348" width="15.7109375" style="27" customWidth="1"/>
    <col min="15349" max="15349" width="15.7109375" style="27" bestFit="1" customWidth="1"/>
    <col min="15350" max="15350" width="19.7109375" style="27" customWidth="1"/>
    <col min="15351" max="15351" width="15.42578125" style="27" bestFit="1" customWidth="1"/>
    <col min="15352" max="15352" width="9.42578125" style="27" bestFit="1" customWidth="1"/>
    <col min="15353" max="15353" width="15.42578125" style="27" bestFit="1" customWidth="1"/>
    <col min="15354" max="15354" width="9.42578125" style="27" bestFit="1" customWidth="1"/>
    <col min="15355" max="15598" width="9.140625" style="27"/>
    <col min="15599" max="15599" width="19" style="27" customWidth="1"/>
    <col min="15600" max="15600" width="57.5703125" style="27" customWidth="1"/>
    <col min="15601" max="15601" width="16.42578125" style="27" customWidth="1"/>
    <col min="15602" max="15603" width="17.7109375" style="27" bestFit="1" customWidth="1"/>
    <col min="15604" max="15604" width="15.7109375" style="27" customWidth="1"/>
    <col min="15605" max="15605" width="15.7109375" style="27" bestFit="1" customWidth="1"/>
    <col min="15606" max="15606" width="19.7109375" style="27" customWidth="1"/>
    <col min="15607" max="15607" width="15.42578125" style="27" bestFit="1" customWidth="1"/>
    <col min="15608" max="15608" width="9.42578125" style="27" bestFit="1" customWidth="1"/>
    <col min="15609" max="15609" width="15.42578125" style="27" bestFit="1" customWidth="1"/>
    <col min="15610" max="15610" width="9.42578125" style="27" bestFit="1" customWidth="1"/>
    <col min="15611" max="15854" width="9.140625" style="27"/>
    <col min="15855" max="15855" width="19" style="27" customWidth="1"/>
    <col min="15856" max="15856" width="57.5703125" style="27" customWidth="1"/>
    <col min="15857" max="15857" width="16.42578125" style="27" customWidth="1"/>
    <col min="15858" max="15859" width="17.7109375" style="27" bestFit="1" customWidth="1"/>
    <col min="15860" max="15860" width="15.7109375" style="27" customWidth="1"/>
    <col min="15861" max="15861" width="15.7109375" style="27" bestFit="1" customWidth="1"/>
    <col min="15862" max="15862" width="19.7109375" style="27" customWidth="1"/>
    <col min="15863" max="15863" width="15.42578125" style="27" bestFit="1" customWidth="1"/>
    <col min="15864" max="15864" width="9.42578125" style="27" bestFit="1" customWidth="1"/>
    <col min="15865" max="15865" width="15.42578125" style="27" bestFit="1" customWidth="1"/>
    <col min="15866" max="15866" width="9.42578125" style="27" bestFit="1" customWidth="1"/>
    <col min="15867" max="16110" width="9.140625" style="27"/>
    <col min="16111" max="16111" width="19" style="27" customWidth="1"/>
    <col min="16112" max="16112" width="57.5703125" style="27" customWidth="1"/>
    <col min="16113" max="16113" width="16.42578125" style="27" customWidth="1"/>
    <col min="16114" max="16115" width="17.7109375" style="27" bestFit="1" customWidth="1"/>
    <col min="16116" max="16116" width="15.7109375" style="27" customWidth="1"/>
    <col min="16117" max="16117" width="15.7109375" style="27" bestFit="1" customWidth="1"/>
    <col min="16118" max="16118" width="19.7109375" style="27" customWidth="1"/>
    <col min="16119" max="16119" width="15.42578125" style="27" bestFit="1" customWidth="1"/>
    <col min="16120" max="16120" width="9.42578125" style="27" bestFit="1" customWidth="1"/>
    <col min="16121" max="16121" width="15.42578125" style="27" bestFit="1" customWidth="1"/>
    <col min="16122" max="16122" width="9.42578125" style="27" bestFit="1" customWidth="1"/>
    <col min="16123" max="16384" width="9.140625" style="27"/>
  </cols>
  <sheetData>
    <row r="1" spans="1:6" ht="20.25" hidden="1" customHeight="1" x14ac:dyDescent="0.2">
      <c r="A1" s="55"/>
      <c r="B1" s="55"/>
      <c r="C1" s="55"/>
      <c r="D1" s="55"/>
      <c r="E1" s="55"/>
      <c r="F1" s="55"/>
    </row>
    <row r="2" spans="1:6" ht="15.75" hidden="1" customHeight="1" x14ac:dyDescent="0.2">
      <c r="A2" s="310"/>
      <c r="B2" s="310"/>
      <c r="C2" s="310"/>
      <c r="D2" s="310"/>
      <c r="E2" s="310"/>
      <c r="F2" s="310"/>
    </row>
    <row r="3" spans="1:6" ht="18" hidden="1" customHeight="1" x14ac:dyDescent="0.2">
      <c r="A3" s="55"/>
      <c r="B3" s="55"/>
      <c r="C3" s="55"/>
      <c r="D3" s="55"/>
      <c r="E3" s="55"/>
      <c r="F3" s="55"/>
    </row>
    <row r="4" spans="1:6" ht="18" x14ac:dyDescent="0.2">
      <c r="A4" s="55"/>
      <c r="B4" s="55"/>
      <c r="C4" s="55"/>
      <c r="D4" s="55"/>
      <c r="E4" s="55"/>
      <c r="F4" s="55"/>
    </row>
    <row r="5" spans="1:6" ht="15.75" customHeight="1" x14ac:dyDescent="0.2">
      <c r="A5" s="310" t="s">
        <v>473</v>
      </c>
      <c r="B5" s="310"/>
      <c r="C5" s="310"/>
      <c r="D5" s="310"/>
      <c r="E5" s="310"/>
      <c r="F5" s="310"/>
    </row>
    <row r="6" spans="1:6" ht="18" x14ac:dyDescent="0.2">
      <c r="A6" s="55"/>
      <c r="B6" s="55"/>
      <c r="C6" s="55"/>
      <c r="D6" s="55"/>
      <c r="E6" s="55"/>
      <c r="F6" s="55"/>
    </row>
    <row r="7" spans="1:6" s="28" customFormat="1" ht="57" x14ac:dyDescent="0.25">
      <c r="A7" s="309" t="s">
        <v>3</v>
      </c>
      <c r="B7" s="309"/>
      <c r="C7" s="102" t="s">
        <v>541</v>
      </c>
      <c r="D7" s="102" t="s">
        <v>543</v>
      </c>
      <c r="E7" s="102" t="s">
        <v>544</v>
      </c>
      <c r="F7" s="63" t="s">
        <v>4</v>
      </c>
    </row>
    <row r="8" spans="1:6" s="29" customFormat="1" ht="12.75" customHeight="1" x14ac:dyDescent="0.25">
      <c r="A8" s="308">
        <v>1</v>
      </c>
      <c r="B8" s="308"/>
      <c r="C8" s="64">
        <v>2</v>
      </c>
      <c r="D8" s="64">
        <v>3</v>
      </c>
      <c r="E8" s="64">
        <v>4</v>
      </c>
      <c r="F8" s="64">
        <v>5</v>
      </c>
    </row>
    <row r="9" spans="1:6" ht="15" customHeight="1" x14ac:dyDescent="0.2">
      <c r="A9" s="75" t="s">
        <v>528</v>
      </c>
      <c r="B9" s="75" t="s">
        <v>23</v>
      </c>
      <c r="C9" s="78" t="s">
        <v>25</v>
      </c>
      <c r="D9" s="78" t="s">
        <v>25</v>
      </c>
      <c r="E9" s="78" t="s">
        <v>25</v>
      </c>
      <c r="F9" s="78" t="s">
        <v>23</v>
      </c>
    </row>
    <row r="10" spans="1:6" x14ac:dyDescent="0.2">
      <c r="A10" s="128"/>
      <c r="B10" s="132" t="s">
        <v>245</v>
      </c>
      <c r="C10" s="127">
        <v>7123062.8700000001</v>
      </c>
      <c r="D10" s="127">
        <v>11932111</v>
      </c>
      <c r="E10" s="127">
        <v>7163675.7699999996</v>
      </c>
      <c r="F10" s="121">
        <f>+E10/C10*100</f>
        <v>100.57016062810631</v>
      </c>
    </row>
    <row r="11" spans="1:6" x14ac:dyDescent="0.2">
      <c r="A11" s="116" t="s">
        <v>474</v>
      </c>
      <c r="B11" s="117" t="s">
        <v>475</v>
      </c>
      <c r="C11" s="119">
        <v>0</v>
      </c>
      <c r="D11" s="119">
        <v>0</v>
      </c>
      <c r="E11" s="119">
        <v>0</v>
      </c>
      <c r="F11" s="118">
        <v>0</v>
      </c>
    </row>
    <row r="12" spans="1:6" x14ac:dyDescent="0.2">
      <c r="A12" s="67" t="s">
        <v>476</v>
      </c>
      <c r="B12" s="68" t="s">
        <v>477</v>
      </c>
      <c r="C12" s="65"/>
      <c r="D12" s="66"/>
      <c r="E12" s="101"/>
      <c r="F12" s="110">
        <v>0</v>
      </c>
    </row>
    <row r="13" spans="1:6" x14ac:dyDescent="0.2">
      <c r="A13" s="116" t="s">
        <v>478</v>
      </c>
      <c r="B13" s="117" t="s">
        <v>479</v>
      </c>
      <c r="C13" s="119">
        <v>7123062.8700000001</v>
      </c>
      <c r="D13" s="119">
        <v>11932111</v>
      </c>
      <c r="E13" s="119">
        <v>7163675.7699999996</v>
      </c>
      <c r="F13" s="118">
        <f>+E13/C13*100</f>
        <v>100.57016062810631</v>
      </c>
    </row>
    <row r="14" spans="1:6" x14ac:dyDescent="0.2">
      <c r="A14" s="67" t="s">
        <v>480</v>
      </c>
      <c r="B14" s="96" t="s">
        <v>481</v>
      </c>
      <c r="C14" s="65">
        <v>7123062.8700000001</v>
      </c>
      <c r="D14" s="110">
        <v>11932111</v>
      </c>
      <c r="E14" s="110">
        <v>7163675.7699999996</v>
      </c>
      <c r="F14" s="110">
        <f>+E14/C14*100</f>
        <v>100.57016062810631</v>
      </c>
    </row>
    <row r="15" spans="1:6" x14ac:dyDescent="0.2">
      <c r="A15" s="54"/>
      <c r="B15" s="56"/>
      <c r="C15" s="57"/>
      <c r="D15" s="58"/>
      <c r="E15" s="57"/>
      <c r="F15" s="57"/>
    </row>
    <row r="16" spans="1:6" x14ac:dyDescent="0.2">
      <c r="A16" s="61"/>
      <c r="B16" s="62"/>
      <c r="C16" s="59"/>
      <c r="D16" s="60"/>
      <c r="E16" s="59"/>
      <c r="F16" s="59"/>
    </row>
    <row r="17" spans="1:6" x14ac:dyDescent="0.2">
      <c r="A17" s="61"/>
      <c r="B17" s="62"/>
      <c r="C17" s="59"/>
      <c r="D17" s="60"/>
      <c r="E17" s="59"/>
      <c r="F17" s="59"/>
    </row>
    <row r="18" spans="1:6" x14ac:dyDescent="0.2">
      <c r="A18" s="61"/>
      <c r="B18" s="62"/>
      <c r="C18" s="59"/>
      <c r="D18" s="60"/>
      <c r="E18" s="59"/>
      <c r="F18" s="59"/>
    </row>
    <row r="19" spans="1:6" x14ac:dyDescent="0.2">
      <c r="A19" s="61"/>
      <c r="B19" s="62"/>
      <c r="C19" s="59"/>
      <c r="D19" s="60"/>
      <c r="E19" s="59"/>
      <c r="F19" s="59"/>
    </row>
    <row r="20" spans="1:6" x14ac:dyDescent="0.2">
      <c r="A20" s="61"/>
      <c r="B20" s="62"/>
      <c r="C20" s="59"/>
      <c r="D20" s="60"/>
      <c r="E20" s="59"/>
      <c r="F20" s="59"/>
    </row>
    <row r="21" spans="1:6" x14ac:dyDescent="0.2">
      <c r="A21" s="54"/>
      <c r="B21" s="56"/>
      <c r="C21" s="57"/>
      <c r="D21" s="58"/>
      <c r="E21" s="57"/>
      <c r="F21" s="57"/>
    </row>
    <row r="22" spans="1:6" x14ac:dyDescent="0.2">
      <c r="A22" s="61"/>
      <c r="B22" s="62"/>
      <c r="C22" s="59"/>
      <c r="D22" s="60"/>
      <c r="E22" s="59"/>
      <c r="F22" s="59"/>
    </row>
    <row r="23" spans="1:6" x14ac:dyDescent="0.2">
      <c r="A23" s="54"/>
      <c r="B23" s="56"/>
      <c r="C23" s="57"/>
      <c r="D23" s="58"/>
      <c r="E23" s="57"/>
      <c r="F23" s="57"/>
    </row>
    <row r="24" spans="1:6" x14ac:dyDescent="0.2">
      <c r="A24" s="61"/>
      <c r="B24" s="62"/>
      <c r="C24" s="59"/>
      <c r="D24" s="60"/>
      <c r="E24" s="59"/>
      <c r="F24" s="59"/>
    </row>
    <row r="25" spans="1:6" x14ac:dyDescent="0.2">
      <c r="A25" s="47"/>
      <c r="B25" s="47"/>
      <c r="C25" s="50"/>
      <c r="D25" s="51"/>
      <c r="E25" s="50"/>
      <c r="F25" s="50"/>
    </row>
    <row r="26" spans="1:6" x14ac:dyDescent="0.2">
      <c r="A26" s="54"/>
      <c r="B26" s="56"/>
      <c r="C26" s="57"/>
      <c r="D26" s="58"/>
      <c r="E26" s="57"/>
      <c r="F26" s="57"/>
    </row>
    <row r="27" spans="1:6" x14ac:dyDescent="0.2">
      <c r="A27" s="61"/>
      <c r="B27" s="62"/>
      <c r="C27" s="59"/>
      <c r="D27" s="60"/>
      <c r="E27" s="59"/>
      <c r="F27" s="59"/>
    </row>
    <row r="28" spans="1:6" x14ac:dyDescent="0.2">
      <c r="A28" s="61"/>
      <c r="B28" s="62"/>
      <c r="C28" s="59"/>
      <c r="D28" s="60"/>
      <c r="E28" s="59"/>
      <c r="F28" s="59"/>
    </row>
    <row r="29" spans="1:6" x14ac:dyDescent="0.2">
      <c r="A29" s="54"/>
      <c r="B29" s="56"/>
      <c r="C29" s="57"/>
      <c r="D29" s="58"/>
      <c r="E29" s="57"/>
      <c r="F29" s="57"/>
    </row>
    <row r="30" spans="1:6" x14ac:dyDescent="0.2">
      <c r="A30" s="61"/>
      <c r="B30" s="62"/>
      <c r="C30" s="59"/>
      <c r="D30" s="60"/>
      <c r="E30" s="59"/>
      <c r="F30" s="59"/>
    </row>
    <row r="31" spans="1:6" x14ac:dyDescent="0.2">
      <c r="A31" s="54"/>
      <c r="B31" s="56"/>
      <c r="C31" s="57"/>
      <c r="D31" s="58"/>
      <c r="E31" s="57"/>
      <c r="F31" s="57"/>
    </row>
    <row r="32" spans="1:6" x14ac:dyDescent="0.2">
      <c r="A32" s="61"/>
      <c r="B32" s="62"/>
      <c r="C32" s="59"/>
      <c r="D32" s="60"/>
      <c r="E32" s="59"/>
      <c r="F32" s="59"/>
    </row>
    <row r="33" spans="1:6" x14ac:dyDescent="0.2">
      <c r="A33" s="54"/>
      <c r="B33" s="56"/>
      <c r="C33" s="57"/>
      <c r="D33" s="58"/>
      <c r="E33" s="57"/>
      <c r="F33" s="57"/>
    </row>
    <row r="34" spans="1:6" x14ac:dyDescent="0.2">
      <c r="A34" s="61"/>
      <c r="B34" s="62"/>
      <c r="C34" s="59"/>
      <c r="D34" s="60"/>
      <c r="E34" s="59"/>
      <c r="F34" s="59"/>
    </row>
    <row r="35" spans="1:6" x14ac:dyDescent="0.2">
      <c r="A35" s="61"/>
      <c r="B35" s="62"/>
      <c r="C35" s="59"/>
      <c r="D35" s="60"/>
      <c r="E35" s="59"/>
      <c r="F35" s="59"/>
    </row>
    <row r="36" spans="1:6" x14ac:dyDescent="0.2">
      <c r="A36" s="61"/>
      <c r="B36" s="62"/>
      <c r="C36" s="59"/>
      <c r="D36" s="60"/>
      <c r="E36" s="59"/>
      <c r="F36" s="59"/>
    </row>
    <row r="37" spans="1:6" x14ac:dyDescent="0.2">
      <c r="A37" s="61"/>
      <c r="B37" s="62"/>
      <c r="C37" s="59"/>
      <c r="D37" s="60"/>
      <c r="E37" s="59"/>
      <c r="F37" s="59"/>
    </row>
    <row r="38" spans="1:6" x14ac:dyDescent="0.2">
      <c r="A38" s="61"/>
      <c r="B38" s="62"/>
      <c r="C38" s="59"/>
      <c r="D38" s="60"/>
      <c r="E38" s="59"/>
      <c r="F38" s="59"/>
    </row>
    <row r="39" spans="1:6" x14ac:dyDescent="0.2">
      <c r="A39" s="54"/>
      <c r="B39" s="56"/>
      <c r="C39" s="57"/>
      <c r="D39" s="58"/>
      <c r="E39" s="57"/>
      <c r="F39" s="57"/>
    </row>
    <row r="40" spans="1:6" x14ac:dyDescent="0.2">
      <c r="A40" s="61"/>
      <c r="B40" s="62"/>
      <c r="C40" s="59"/>
      <c r="D40" s="60"/>
      <c r="E40" s="59"/>
      <c r="F40" s="59"/>
    </row>
    <row r="41" spans="1:6" x14ac:dyDescent="0.2">
      <c r="A41" s="54"/>
      <c r="B41" s="56"/>
      <c r="C41" s="57"/>
      <c r="D41" s="58"/>
      <c r="E41" s="57"/>
      <c r="F41" s="57"/>
    </row>
    <row r="42" spans="1:6" x14ac:dyDescent="0.2">
      <c r="A42" s="61"/>
      <c r="B42" s="62"/>
      <c r="C42" s="59"/>
      <c r="D42" s="60"/>
      <c r="E42" s="59"/>
      <c r="F42" s="59"/>
    </row>
    <row r="43" spans="1:6" x14ac:dyDescent="0.2">
      <c r="A43" s="54"/>
      <c r="B43" s="56"/>
      <c r="C43" s="57"/>
      <c r="D43" s="57"/>
      <c r="E43" s="57"/>
      <c r="F43" s="57"/>
    </row>
    <row r="44" spans="1:6" x14ac:dyDescent="0.2">
      <c r="A44" s="61"/>
      <c r="B44" s="62"/>
      <c r="C44" s="59"/>
      <c r="D44" s="59"/>
      <c r="E44" s="59"/>
      <c r="F44" s="59"/>
    </row>
  </sheetData>
  <mergeCells count="4">
    <mergeCell ref="A8:B8"/>
    <mergeCell ref="A7:B7"/>
    <mergeCell ref="A2:F2"/>
    <mergeCell ref="A5:F5"/>
  </mergeCells>
  <pageMargins left="0.7" right="0.7" top="0.75" bottom="0.75" header="0.3" footer="0.3"/>
  <pageSetup paperSize="9" scale="9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40"/>
  <sheetViews>
    <sheetView topLeftCell="A4" zoomScale="90" zoomScaleNormal="90" workbookViewId="0">
      <pane xSplit="2" ySplit="6" topLeftCell="C10" activePane="bottomRight" state="frozen"/>
      <selection activeCell="A4" sqref="A4"/>
      <selection pane="topRight" activeCell="C4" sqref="C4"/>
      <selection pane="bottomLeft" activeCell="A14" sqref="A14"/>
      <selection pane="bottomRight" activeCell="E12" sqref="E12"/>
    </sheetView>
  </sheetViews>
  <sheetFormatPr defaultRowHeight="12.75" x14ac:dyDescent="0.2"/>
  <cols>
    <col min="1" max="1" width="16.7109375" style="27" customWidth="1"/>
    <col min="2" max="2" width="50.7109375" style="30" customWidth="1"/>
    <col min="3" max="3" width="20.140625" style="31" customWidth="1"/>
    <col min="4" max="4" width="17.7109375" style="32" bestFit="1" customWidth="1"/>
    <col min="5" max="5" width="16.5703125" style="31" bestFit="1" customWidth="1"/>
    <col min="6" max="6" width="9.85546875" style="31" customWidth="1"/>
    <col min="7" max="7" width="15.42578125" style="27" bestFit="1" customWidth="1"/>
    <col min="8" max="8" width="9.42578125" style="27" bestFit="1" customWidth="1"/>
    <col min="9" max="9" width="15.42578125" style="27" bestFit="1" customWidth="1"/>
    <col min="10" max="10" width="9.42578125" style="27" bestFit="1" customWidth="1"/>
    <col min="11" max="254" width="9.140625" style="27"/>
    <col min="255" max="255" width="18.42578125" style="27" customWidth="1"/>
    <col min="256" max="256" width="50.7109375" style="27" customWidth="1"/>
    <col min="257" max="257" width="20.140625" style="27" customWidth="1"/>
    <col min="258" max="259" width="17.7109375" style="27" bestFit="1" customWidth="1"/>
    <col min="260" max="260" width="16.5703125" style="27" bestFit="1" customWidth="1"/>
    <col min="261" max="261" width="15.7109375" style="27" bestFit="1" customWidth="1"/>
    <col min="262" max="262" width="18.42578125" style="27" bestFit="1" customWidth="1"/>
    <col min="263" max="263" width="15.42578125" style="27" bestFit="1" customWidth="1"/>
    <col min="264" max="264" width="9.42578125" style="27" bestFit="1" customWidth="1"/>
    <col min="265" max="265" width="15.42578125" style="27" bestFit="1" customWidth="1"/>
    <col min="266" max="266" width="9.42578125" style="27" bestFit="1" customWidth="1"/>
    <col min="267" max="510" width="9.140625" style="27"/>
    <col min="511" max="511" width="18.42578125" style="27" customWidth="1"/>
    <col min="512" max="512" width="50.7109375" style="27" customWidth="1"/>
    <col min="513" max="513" width="20.140625" style="27" customWidth="1"/>
    <col min="514" max="515" width="17.7109375" style="27" bestFit="1" customWidth="1"/>
    <col min="516" max="516" width="16.5703125" style="27" bestFit="1" customWidth="1"/>
    <col min="517" max="517" width="15.7109375" style="27" bestFit="1" customWidth="1"/>
    <col min="518" max="518" width="18.42578125" style="27" bestFit="1" customWidth="1"/>
    <col min="519" max="519" width="15.42578125" style="27" bestFit="1" customWidth="1"/>
    <col min="520" max="520" width="9.42578125" style="27" bestFit="1" customWidth="1"/>
    <col min="521" max="521" width="15.42578125" style="27" bestFit="1" customWidth="1"/>
    <col min="522" max="522" width="9.42578125" style="27" bestFit="1" customWidth="1"/>
    <col min="523" max="766" width="9.140625" style="27"/>
    <col min="767" max="767" width="18.42578125" style="27" customWidth="1"/>
    <col min="768" max="768" width="50.7109375" style="27" customWidth="1"/>
    <col min="769" max="769" width="20.140625" style="27" customWidth="1"/>
    <col min="770" max="771" width="17.7109375" style="27" bestFit="1" customWidth="1"/>
    <col min="772" max="772" width="16.5703125" style="27" bestFit="1" customWidth="1"/>
    <col min="773" max="773" width="15.7109375" style="27" bestFit="1" customWidth="1"/>
    <col min="774" max="774" width="18.42578125" style="27" bestFit="1" customWidth="1"/>
    <col min="775" max="775" width="15.42578125" style="27" bestFit="1" customWidth="1"/>
    <col min="776" max="776" width="9.42578125" style="27" bestFit="1" customWidth="1"/>
    <col min="777" max="777" width="15.42578125" style="27" bestFit="1" customWidth="1"/>
    <col min="778" max="778" width="9.42578125" style="27" bestFit="1" customWidth="1"/>
    <col min="779" max="1022" width="9.140625" style="27"/>
    <col min="1023" max="1023" width="18.42578125" style="27" customWidth="1"/>
    <col min="1024" max="1024" width="50.7109375" style="27" customWidth="1"/>
    <col min="1025" max="1025" width="20.140625" style="27" customWidth="1"/>
    <col min="1026" max="1027" width="17.7109375" style="27" bestFit="1" customWidth="1"/>
    <col min="1028" max="1028" width="16.5703125" style="27" bestFit="1" customWidth="1"/>
    <col min="1029" max="1029" width="15.7109375" style="27" bestFit="1" customWidth="1"/>
    <col min="1030" max="1030" width="18.42578125" style="27" bestFit="1" customWidth="1"/>
    <col min="1031" max="1031" width="15.42578125" style="27" bestFit="1" customWidth="1"/>
    <col min="1032" max="1032" width="9.42578125" style="27" bestFit="1" customWidth="1"/>
    <col min="1033" max="1033" width="15.42578125" style="27" bestFit="1" customWidth="1"/>
    <col min="1034" max="1034" width="9.42578125" style="27" bestFit="1" customWidth="1"/>
    <col min="1035" max="1278" width="9.140625" style="27"/>
    <col min="1279" max="1279" width="18.42578125" style="27" customWidth="1"/>
    <col min="1280" max="1280" width="50.7109375" style="27" customWidth="1"/>
    <col min="1281" max="1281" width="20.140625" style="27" customWidth="1"/>
    <col min="1282" max="1283" width="17.7109375" style="27" bestFit="1" customWidth="1"/>
    <col min="1284" max="1284" width="16.5703125" style="27" bestFit="1" customWidth="1"/>
    <col min="1285" max="1285" width="15.7109375" style="27" bestFit="1" customWidth="1"/>
    <col min="1286" max="1286" width="18.42578125" style="27" bestFit="1" customWidth="1"/>
    <col min="1287" max="1287" width="15.42578125" style="27" bestFit="1" customWidth="1"/>
    <col min="1288" max="1288" width="9.42578125" style="27" bestFit="1" customWidth="1"/>
    <col min="1289" max="1289" width="15.42578125" style="27" bestFit="1" customWidth="1"/>
    <col min="1290" max="1290" width="9.42578125" style="27" bestFit="1" customWidth="1"/>
    <col min="1291" max="1534" width="9.140625" style="27"/>
    <col min="1535" max="1535" width="18.42578125" style="27" customWidth="1"/>
    <col min="1536" max="1536" width="50.7109375" style="27" customWidth="1"/>
    <col min="1537" max="1537" width="20.140625" style="27" customWidth="1"/>
    <col min="1538" max="1539" width="17.7109375" style="27" bestFit="1" customWidth="1"/>
    <col min="1540" max="1540" width="16.5703125" style="27" bestFit="1" customWidth="1"/>
    <col min="1541" max="1541" width="15.7109375" style="27" bestFit="1" customWidth="1"/>
    <col min="1542" max="1542" width="18.42578125" style="27" bestFit="1" customWidth="1"/>
    <col min="1543" max="1543" width="15.42578125" style="27" bestFit="1" customWidth="1"/>
    <col min="1544" max="1544" width="9.42578125" style="27" bestFit="1" customWidth="1"/>
    <col min="1545" max="1545" width="15.42578125" style="27" bestFit="1" customWidth="1"/>
    <col min="1546" max="1546" width="9.42578125" style="27" bestFit="1" customWidth="1"/>
    <col min="1547" max="1790" width="9.140625" style="27"/>
    <col min="1791" max="1791" width="18.42578125" style="27" customWidth="1"/>
    <col min="1792" max="1792" width="50.7109375" style="27" customWidth="1"/>
    <col min="1793" max="1793" width="20.140625" style="27" customWidth="1"/>
    <col min="1794" max="1795" width="17.7109375" style="27" bestFit="1" customWidth="1"/>
    <col min="1796" max="1796" width="16.5703125" style="27" bestFit="1" customWidth="1"/>
    <col min="1797" max="1797" width="15.7109375" style="27" bestFit="1" customWidth="1"/>
    <col min="1798" max="1798" width="18.42578125" style="27" bestFit="1" customWidth="1"/>
    <col min="1799" max="1799" width="15.42578125" style="27" bestFit="1" customWidth="1"/>
    <col min="1800" max="1800" width="9.42578125" style="27" bestFit="1" customWidth="1"/>
    <col min="1801" max="1801" width="15.42578125" style="27" bestFit="1" customWidth="1"/>
    <col min="1802" max="1802" width="9.42578125" style="27" bestFit="1" customWidth="1"/>
    <col min="1803" max="2046" width="9.140625" style="27"/>
    <col min="2047" max="2047" width="18.42578125" style="27" customWidth="1"/>
    <col min="2048" max="2048" width="50.7109375" style="27" customWidth="1"/>
    <col min="2049" max="2049" width="20.140625" style="27" customWidth="1"/>
    <col min="2050" max="2051" width="17.7109375" style="27" bestFit="1" customWidth="1"/>
    <col min="2052" max="2052" width="16.5703125" style="27" bestFit="1" customWidth="1"/>
    <col min="2053" max="2053" width="15.7109375" style="27" bestFit="1" customWidth="1"/>
    <col min="2054" max="2054" width="18.42578125" style="27" bestFit="1" customWidth="1"/>
    <col min="2055" max="2055" width="15.42578125" style="27" bestFit="1" customWidth="1"/>
    <col min="2056" max="2056" width="9.42578125" style="27" bestFit="1" customWidth="1"/>
    <col min="2057" max="2057" width="15.42578125" style="27" bestFit="1" customWidth="1"/>
    <col min="2058" max="2058" width="9.42578125" style="27" bestFit="1" customWidth="1"/>
    <col min="2059" max="2302" width="9.140625" style="27"/>
    <col min="2303" max="2303" width="18.42578125" style="27" customWidth="1"/>
    <col min="2304" max="2304" width="50.7109375" style="27" customWidth="1"/>
    <col min="2305" max="2305" width="20.140625" style="27" customWidth="1"/>
    <col min="2306" max="2307" width="17.7109375" style="27" bestFit="1" customWidth="1"/>
    <col min="2308" max="2308" width="16.5703125" style="27" bestFit="1" customWidth="1"/>
    <col min="2309" max="2309" width="15.7109375" style="27" bestFit="1" customWidth="1"/>
    <col min="2310" max="2310" width="18.42578125" style="27" bestFit="1" customWidth="1"/>
    <col min="2311" max="2311" width="15.42578125" style="27" bestFit="1" customWidth="1"/>
    <col min="2312" max="2312" width="9.42578125" style="27" bestFit="1" customWidth="1"/>
    <col min="2313" max="2313" width="15.42578125" style="27" bestFit="1" customWidth="1"/>
    <col min="2314" max="2314" width="9.42578125" style="27" bestFit="1" customWidth="1"/>
    <col min="2315" max="2558" width="9.140625" style="27"/>
    <col min="2559" max="2559" width="18.42578125" style="27" customWidth="1"/>
    <col min="2560" max="2560" width="50.7109375" style="27" customWidth="1"/>
    <col min="2561" max="2561" width="20.140625" style="27" customWidth="1"/>
    <col min="2562" max="2563" width="17.7109375" style="27" bestFit="1" customWidth="1"/>
    <col min="2564" max="2564" width="16.5703125" style="27" bestFit="1" customWidth="1"/>
    <col min="2565" max="2565" width="15.7109375" style="27" bestFit="1" customWidth="1"/>
    <col min="2566" max="2566" width="18.42578125" style="27" bestFit="1" customWidth="1"/>
    <col min="2567" max="2567" width="15.42578125" style="27" bestFit="1" customWidth="1"/>
    <col min="2568" max="2568" width="9.42578125" style="27" bestFit="1" customWidth="1"/>
    <col min="2569" max="2569" width="15.42578125" style="27" bestFit="1" customWidth="1"/>
    <col min="2570" max="2570" width="9.42578125" style="27" bestFit="1" customWidth="1"/>
    <col min="2571" max="2814" width="9.140625" style="27"/>
    <col min="2815" max="2815" width="18.42578125" style="27" customWidth="1"/>
    <col min="2816" max="2816" width="50.7109375" style="27" customWidth="1"/>
    <col min="2817" max="2817" width="20.140625" style="27" customWidth="1"/>
    <col min="2818" max="2819" width="17.7109375" style="27" bestFit="1" customWidth="1"/>
    <col min="2820" max="2820" width="16.5703125" style="27" bestFit="1" customWidth="1"/>
    <col min="2821" max="2821" width="15.7109375" style="27" bestFit="1" customWidth="1"/>
    <col min="2822" max="2822" width="18.42578125" style="27" bestFit="1" customWidth="1"/>
    <col min="2823" max="2823" width="15.42578125" style="27" bestFit="1" customWidth="1"/>
    <col min="2824" max="2824" width="9.42578125" style="27" bestFit="1" customWidth="1"/>
    <col min="2825" max="2825" width="15.42578125" style="27" bestFit="1" customWidth="1"/>
    <col min="2826" max="2826" width="9.42578125" style="27" bestFit="1" customWidth="1"/>
    <col min="2827" max="3070" width="9.140625" style="27"/>
    <col min="3071" max="3071" width="18.42578125" style="27" customWidth="1"/>
    <col min="3072" max="3072" width="50.7109375" style="27" customWidth="1"/>
    <col min="3073" max="3073" width="20.140625" style="27" customWidth="1"/>
    <col min="3074" max="3075" width="17.7109375" style="27" bestFit="1" customWidth="1"/>
    <col min="3076" max="3076" width="16.5703125" style="27" bestFit="1" customWidth="1"/>
    <col min="3077" max="3077" width="15.7109375" style="27" bestFit="1" customWidth="1"/>
    <col min="3078" max="3078" width="18.42578125" style="27" bestFit="1" customWidth="1"/>
    <col min="3079" max="3079" width="15.42578125" style="27" bestFit="1" customWidth="1"/>
    <col min="3080" max="3080" width="9.42578125" style="27" bestFit="1" customWidth="1"/>
    <col min="3081" max="3081" width="15.42578125" style="27" bestFit="1" customWidth="1"/>
    <col min="3082" max="3082" width="9.42578125" style="27" bestFit="1" customWidth="1"/>
    <col min="3083" max="3326" width="9.140625" style="27"/>
    <col min="3327" max="3327" width="18.42578125" style="27" customWidth="1"/>
    <col min="3328" max="3328" width="50.7109375" style="27" customWidth="1"/>
    <col min="3329" max="3329" width="20.140625" style="27" customWidth="1"/>
    <col min="3330" max="3331" width="17.7109375" style="27" bestFit="1" customWidth="1"/>
    <col min="3332" max="3332" width="16.5703125" style="27" bestFit="1" customWidth="1"/>
    <col min="3333" max="3333" width="15.7109375" style="27" bestFit="1" customWidth="1"/>
    <col min="3334" max="3334" width="18.42578125" style="27" bestFit="1" customWidth="1"/>
    <col min="3335" max="3335" width="15.42578125" style="27" bestFit="1" customWidth="1"/>
    <col min="3336" max="3336" width="9.42578125" style="27" bestFit="1" customWidth="1"/>
    <col min="3337" max="3337" width="15.42578125" style="27" bestFit="1" customWidth="1"/>
    <col min="3338" max="3338" width="9.42578125" style="27" bestFit="1" customWidth="1"/>
    <col min="3339" max="3582" width="9.140625" style="27"/>
    <col min="3583" max="3583" width="18.42578125" style="27" customWidth="1"/>
    <col min="3584" max="3584" width="50.7109375" style="27" customWidth="1"/>
    <col min="3585" max="3585" width="20.140625" style="27" customWidth="1"/>
    <col min="3586" max="3587" width="17.7109375" style="27" bestFit="1" customWidth="1"/>
    <col min="3588" max="3588" width="16.5703125" style="27" bestFit="1" customWidth="1"/>
    <col min="3589" max="3589" width="15.7109375" style="27" bestFit="1" customWidth="1"/>
    <col min="3590" max="3590" width="18.42578125" style="27" bestFit="1" customWidth="1"/>
    <col min="3591" max="3591" width="15.42578125" style="27" bestFit="1" customWidth="1"/>
    <col min="3592" max="3592" width="9.42578125" style="27" bestFit="1" customWidth="1"/>
    <col min="3593" max="3593" width="15.42578125" style="27" bestFit="1" customWidth="1"/>
    <col min="3594" max="3594" width="9.42578125" style="27" bestFit="1" customWidth="1"/>
    <col min="3595" max="3838" width="9.140625" style="27"/>
    <col min="3839" max="3839" width="18.42578125" style="27" customWidth="1"/>
    <col min="3840" max="3840" width="50.7109375" style="27" customWidth="1"/>
    <col min="3841" max="3841" width="20.140625" style="27" customWidth="1"/>
    <col min="3842" max="3843" width="17.7109375" style="27" bestFit="1" customWidth="1"/>
    <col min="3844" max="3844" width="16.5703125" style="27" bestFit="1" customWidth="1"/>
    <col min="3845" max="3845" width="15.7109375" style="27" bestFit="1" customWidth="1"/>
    <col min="3846" max="3846" width="18.42578125" style="27" bestFit="1" customWidth="1"/>
    <col min="3847" max="3847" width="15.42578125" style="27" bestFit="1" customWidth="1"/>
    <col min="3848" max="3848" width="9.42578125" style="27" bestFit="1" customWidth="1"/>
    <col min="3849" max="3849" width="15.42578125" style="27" bestFit="1" customWidth="1"/>
    <col min="3850" max="3850" width="9.42578125" style="27" bestFit="1" customWidth="1"/>
    <col min="3851" max="4094" width="9.140625" style="27"/>
    <col min="4095" max="4095" width="18.42578125" style="27" customWidth="1"/>
    <col min="4096" max="4096" width="50.7109375" style="27" customWidth="1"/>
    <col min="4097" max="4097" width="20.140625" style="27" customWidth="1"/>
    <col min="4098" max="4099" width="17.7109375" style="27" bestFit="1" customWidth="1"/>
    <col min="4100" max="4100" width="16.5703125" style="27" bestFit="1" customWidth="1"/>
    <col min="4101" max="4101" width="15.7109375" style="27" bestFit="1" customWidth="1"/>
    <col min="4102" max="4102" width="18.42578125" style="27" bestFit="1" customWidth="1"/>
    <col min="4103" max="4103" width="15.42578125" style="27" bestFit="1" customWidth="1"/>
    <col min="4104" max="4104" width="9.42578125" style="27" bestFit="1" customWidth="1"/>
    <col min="4105" max="4105" width="15.42578125" style="27" bestFit="1" customWidth="1"/>
    <col min="4106" max="4106" width="9.42578125" style="27" bestFit="1" customWidth="1"/>
    <col min="4107" max="4350" width="9.140625" style="27"/>
    <col min="4351" max="4351" width="18.42578125" style="27" customWidth="1"/>
    <col min="4352" max="4352" width="50.7109375" style="27" customWidth="1"/>
    <col min="4353" max="4353" width="20.140625" style="27" customWidth="1"/>
    <col min="4354" max="4355" width="17.7109375" style="27" bestFit="1" customWidth="1"/>
    <col min="4356" max="4356" width="16.5703125" style="27" bestFit="1" customWidth="1"/>
    <col min="4357" max="4357" width="15.7109375" style="27" bestFit="1" customWidth="1"/>
    <col min="4358" max="4358" width="18.42578125" style="27" bestFit="1" customWidth="1"/>
    <col min="4359" max="4359" width="15.42578125" style="27" bestFit="1" customWidth="1"/>
    <col min="4360" max="4360" width="9.42578125" style="27" bestFit="1" customWidth="1"/>
    <col min="4361" max="4361" width="15.42578125" style="27" bestFit="1" customWidth="1"/>
    <col min="4362" max="4362" width="9.42578125" style="27" bestFit="1" customWidth="1"/>
    <col min="4363" max="4606" width="9.140625" style="27"/>
    <col min="4607" max="4607" width="18.42578125" style="27" customWidth="1"/>
    <col min="4608" max="4608" width="50.7109375" style="27" customWidth="1"/>
    <col min="4609" max="4609" width="20.140625" style="27" customWidth="1"/>
    <col min="4610" max="4611" width="17.7109375" style="27" bestFit="1" customWidth="1"/>
    <col min="4612" max="4612" width="16.5703125" style="27" bestFit="1" customWidth="1"/>
    <col min="4613" max="4613" width="15.7109375" style="27" bestFit="1" customWidth="1"/>
    <col min="4614" max="4614" width="18.42578125" style="27" bestFit="1" customWidth="1"/>
    <col min="4615" max="4615" width="15.42578125" style="27" bestFit="1" customWidth="1"/>
    <col min="4616" max="4616" width="9.42578125" style="27" bestFit="1" customWidth="1"/>
    <col min="4617" max="4617" width="15.42578125" style="27" bestFit="1" customWidth="1"/>
    <col min="4618" max="4618" width="9.42578125" style="27" bestFit="1" customWidth="1"/>
    <col min="4619" max="4862" width="9.140625" style="27"/>
    <col min="4863" max="4863" width="18.42578125" style="27" customWidth="1"/>
    <col min="4864" max="4864" width="50.7109375" style="27" customWidth="1"/>
    <col min="4865" max="4865" width="20.140625" style="27" customWidth="1"/>
    <col min="4866" max="4867" width="17.7109375" style="27" bestFit="1" customWidth="1"/>
    <col min="4868" max="4868" width="16.5703125" style="27" bestFit="1" customWidth="1"/>
    <col min="4869" max="4869" width="15.7109375" style="27" bestFit="1" customWidth="1"/>
    <col min="4870" max="4870" width="18.42578125" style="27" bestFit="1" customWidth="1"/>
    <col min="4871" max="4871" width="15.42578125" style="27" bestFit="1" customWidth="1"/>
    <col min="4872" max="4872" width="9.42578125" style="27" bestFit="1" customWidth="1"/>
    <col min="4873" max="4873" width="15.42578125" style="27" bestFit="1" customWidth="1"/>
    <col min="4874" max="4874" width="9.42578125" style="27" bestFit="1" customWidth="1"/>
    <col min="4875" max="5118" width="9.140625" style="27"/>
    <col min="5119" max="5119" width="18.42578125" style="27" customWidth="1"/>
    <col min="5120" max="5120" width="50.7109375" style="27" customWidth="1"/>
    <col min="5121" max="5121" width="20.140625" style="27" customWidth="1"/>
    <col min="5122" max="5123" width="17.7109375" style="27" bestFit="1" customWidth="1"/>
    <col min="5124" max="5124" width="16.5703125" style="27" bestFit="1" customWidth="1"/>
    <col min="5125" max="5125" width="15.7109375" style="27" bestFit="1" customWidth="1"/>
    <col min="5126" max="5126" width="18.42578125" style="27" bestFit="1" customWidth="1"/>
    <col min="5127" max="5127" width="15.42578125" style="27" bestFit="1" customWidth="1"/>
    <col min="5128" max="5128" width="9.42578125" style="27" bestFit="1" customWidth="1"/>
    <col min="5129" max="5129" width="15.42578125" style="27" bestFit="1" customWidth="1"/>
    <col min="5130" max="5130" width="9.42578125" style="27" bestFit="1" customWidth="1"/>
    <col min="5131" max="5374" width="9.140625" style="27"/>
    <col min="5375" max="5375" width="18.42578125" style="27" customWidth="1"/>
    <col min="5376" max="5376" width="50.7109375" style="27" customWidth="1"/>
    <col min="5377" max="5377" width="20.140625" style="27" customWidth="1"/>
    <col min="5378" max="5379" width="17.7109375" style="27" bestFit="1" customWidth="1"/>
    <col min="5380" max="5380" width="16.5703125" style="27" bestFit="1" customWidth="1"/>
    <col min="5381" max="5381" width="15.7109375" style="27" bestFit="1" customWidth="1"/>
    <col min="5382" max="5382" width="18.42578125" style="27" bestFit="1" customWidth="1"/>
    <col min="5383" max="5383" width="15.42578125" style="27" bestFit="1" customWidth="1"/>
    <col min="5384" max="5384" width="9.42578125" style="27" bestFit="1" customWidth="1"/>
    <col min="5385" max="5385" width="15.42578125" style="27" bestFit="1" customWidth="1"/>
    <col min="5386" max="5386" width="9.42578125" style="27" bestFit="1" customWidth="1"/>
    <col min="5387" max="5630" width="9.140625" style="27"/>
    <col min="5631" max="5631" width="18.42578125" style="27" customWidth="1"/>
    <col min="5632" max="5632" width="50.7109375" style="27" customWidth="1"/>
    <col min="5633" max="5633" width="20.140625" style="27" customWidth="1"/>
    <col min="5634" max="5635" width="17.7109375" style="27" bestFit="1" customWidth="1"/>
    <col min="5636" max="5636" width="16.5703125" style="27" bestFit="1" customWidth="1"/>
    <col min="5637" max="5637" width="15.7109375" style="27" bestFit="1" customWidth="1"/>
    <col min="5638" max="5638" width="18.42578125" style="27" bestFit="1" customWidth="1"/>
    <col min="5639" max="5639" width="15.42578125" style="27" bestFit="1" customWidth="1"/>
    <col min="5640" max="5640" width="9.42578125" style="27" bestFit="1" customWidth="1"/>
    <col min="5641" max="5641" width="15.42578125" style="27" bestFit="1" customWidth="1"/>
    <col min="5642" max="5642" width="9.42578125" style="27" bestFit="1" customWidth="1"/>
    <col min="5643" max="5886" width="9.140625" style="27"/>
    <col min="5887" max="5887" width="18.42578125" style="27" customWidth="1"/>
    <col min="5888" max="5888" width="50.7109375" style="27" customWidth="1"/>
    <col min="5889" max="5889" width="20.140625" style="27" customWidth="1"/>
    <col min="5890" max="5891" width="17.7109375" style="27" bestFit="1" customWidth="1"/>
    <col min="5892" max="5892" width="16.5703125" style="27" bestFit="1" customWidth="1"/>
    <col min="5893" max="5893" width="15.7109375" style="27" bestFit="1" customWidth="1"/>
    <col min="5894" max="5894" width="18.42578125" style="27" bestFit="1" customWidth="1"/>
    <col min="5895" max="5895" width="15.42578125" style="27" bestFit="1" customWidth="1"/>
    <col min="5896" max="5896" width="9.42578125" style="27" bestFit="1" customWidth="1"/>
    <col min="5897" max="5897" width="15.42578125" style="27" bestFit="1" customWidth="1"/>
    <col min="5898" max="5898" width="9.42578125" style="27" bestFit="1" customWidth="1"/>
    <col min="5899" max="6142" width="9.140625" style="27"/>
    <col min="6143" max="6143" width="18.42578125" style="27" customWidth="1"/>
    <col min="6144" max="6144" width="50.7109375" style="27" customWidth="1"/>
    <col min="6145" max="6145" width="20.140625" style="27" customWidth="1"/>
    <col min="6146" max="6147" width="17.7109375" style="27" bestFit="1" customWidth="1"/>
    <col min="6148" max="6148" width="16.5703125" style="27" bestFit="1" customWidth="1"/>
    <col min="6149" max="6149" width="15.7109375" style="27" bestFit="1" customWidth="1"/>
    <col min="6150" max="6150" width="18.42578125" style="27" bestFit="1" customWidth="1"/>
    <col min="6151" max="6151" width="15.42578125" style="27" bestFit="1" customWidth="1"/>
    <col min="6152" max="6152" width="9.42578125" style="27" bestFit="1" customWidth="1"/>
    <col min="6153" max="6153" width="15.42578125" style="27" bestFit="1" customWidth="1"/>
    <col min="6154" max="6154" width="9.42578125" style="27" bestFit="1" customWidth="1"/>
    <col min="6155" max="6398" width="9.140625" style="27"/>
    <col min="6399" max="6399" width="18.42578125" style="27" customWidth="1"/>
    <col min="6400" max="6400" width="50.7109375" style="27" customWidth="1"/>
    <col min="6401" max="6401" width="20.140625" style="27" customWidth="1"/>
    <col min="6402" max="6403" width="17.7109375" style="27" bestFit="1" customWidth="1"/>
    <col min="6404" max="6404" width="16.5703125" style="27" bestFit="1" customWidth="1"/>
    <col min="6405" max="6405" width="15.7109375" style="27" bestFit="1" customWidth="1"/>
    <col min="6406" max="6406" width="18.42578125" style="27" bestFit="1" customWidth="1"/>
    <col min="6407" max="6407" width="15.42578125" style="27" bestFit="1" customWidth="1"/>
    <col min="6408" max="6408" width="9.42578125" style="27" bestFit="1" customWidth="1"/>
    <col min="6409" max="6409" width="15.42578125" style="27" bestFit="1" customWidth="1"/>
    <col min="6410" max="6410" width="9.42578125" style="27" bestFit="1" customWidth="1"/>
    <col min="6411" max="6654" width="9.140625" style="27"/>
    <col min="6655" max="6655" width="18.42578125" style="27" customWidth="1"/>
    <col min="6656" max="6656" width="50.7109375" style="27" customWidth="1"/>
    <col min="6657" max="6657" width="20.140625" style="27" customWidth="1"/>
    <col min="6658" max="6659" width="17.7109375" style="27" bestFit="1" customWidth="1"/>
    <col min="6660" max="6660" width="16.5703125" style="27" bestFit="1" customWidth="1"/>
    <col min="6661" max="6661" width="15.7109375" style="27" bestFit="1" customWidth="1"/>
    <col min="6662" max="6662" width="18.42578125" style="27" bestFit="1" customWidth="1"/>
    <col min="6663" max="6663" width="15.42578125" style="27" bestFit="1" customWidth="1"/>
    <col min="6664" max="6664" width="9.42578125" style="27" bestFit="1" customWidth="1"/>
    <col min="6665" max="6665" width="15.42578125" style="27" bestFit="1" customWidth="1"/>
    <col min="6666" max="6666" width="9.42578125" style="27" bestFit="1" customWidth="1"/>
    <col min="6667" max="6910" width="9.140625" style="27"/>
    <col min="6911" max="6911" width="18.42578125" style="27" customWidth="1"/>
    <col min="6912" max="6912" width="50.7109375" style="27" customWidth="1"/>
    <col min="6913" max="6913" width="20.140625" style="27" customWidth="1"/>
    <col min="6914" max="6915" width="17.7109375" style="27" bestFit="1" customWidth="1"/>
    <col min="6916" max="6916" width="16.5703125" style="27" bestFit="1" customWidth="1"/>
    <col min="6917" max="6917" width="15.7109375" style="27" bestFit="1" customWidth="1"/>
    <col min="6918" max="6918" width="18.42578125" style="27" bestFit="1" customWidth="1"/>
    <col min="6919" max="6919" width="15.42578125" style="27" bestFit="1" customWidth="1"/>
    <col min="6920" max="6920" width="9.42578125" style="27" bestFit="1" customWidth="1"/>
    <col min="6921" max="6921" width="15.42578125" style="27" bestFit="1" customWidth="1"/>
    <col min="6922" max="6922" width="9.42578125" style="27" bestFit="1" customWidth="1"/>
    <col min="6923" max="7166" width="9.140625" style="27"/>
    <col min="7167" max="7167" width="18.42578125" style="27" customWidth="1"/>
    <col min="7168" max="7168" width="50.7109375" style="27" customWidth="1"/>
    <col min="7169" max="7169" width="20.140625" style="27" customWidth="1"/>
    <col min="7170" max="7171" width="17.7109375" style="27" bestFit="1" customWidth="1"/>
    <col min="7172" max="7172" width="16.5703125" style="27" bestFit="1" customWidth="1"/>
    <col min="7173" max="7173" width="15.7109375" style="27" bestFit="1" customWidth="1"/>
    <col min="7174" max="7174" width="18.42578125" style="27" bestFit="1" customWidth="1"/>
    <col min="7175" max="7175" width="15.42578125" style="27" bestFit="1" customWidth="1"/>
    <col min="7176" max="7176" width="9.42578125" style="27" bestFit="1" customWidth="1"/>
    <col min="7177" max="7177" width="15.42578125" style="27" bestFit="1" customWidth="1"/>
    <col min="7178" max="7178" width="9.42578125" style="27" bestFit="1" customWidth="1"/>
    <col min="7179" max="7422" width="9.140625" style="27"/>
    <col min="7423" max="7423" width="18.42578125" style="27" customWidth="1"/>
    <col min="7424" max="7424" width="50.7109375" style="27" customWidth="1"/>
    <col min="7425" max="7425" width="20.140625" style="27" customWidth="1"/>
    <col min="7426" max="7427" width="17.7109375" style="27" bestFit="1" customWidth="1"/>
    <col min="7428" max="7428" width="16.5703125" style="27" bestFit="1" customWidth="1"/>
    <col min="7429" max="7429" width="15.7109375" style="27" bestFit="1" customWidth="1"/>
    <col min="7430" max="7430" width="18.42578125" style="27" bestFit="1" customWidth="1"/>
    <col min="7431" max="7431" width="15.42578125" style="27" bestFit="1" customWidth="1"/>
    <col min="7432" max="7432" width="9.42578125" style="27" bestFit="1" customWidth="1"/>
    <col min="7433" max="7433" width="15.42578125" style="27" bestFit="1" customWidth="1"/>
    <col min="7434" max="7434" width="9.42578125" style="27" bestFit="1" customWidth="1"/>
    <col min="7435" max="7678" width="9.140625" style="27"/>
    <col min="7679" max="7679" width="18.42578125" style="27" customWidth="1"/>
    <col min="7680" max="7680" width="50.7109375" style="27" customWidth="1"/>
    <col min="7681" max="7681" width="20.140625" style="27" customWidth="1"/>
    <col min="7682" max="7683" width="17.7109375" style="27" bestFit="1" customWidth="1"/>
    <col min="7684" max="7684" width="16.5703125" style="27" bestFit="1" customWidth="1"/>
    <col min="7685" max="7685" width="15.7109375" style="27" bestFit="1" customWidth="1"/>
    <col min="7686" max="7686" width="18.42578125" style="27" bestFit="1" customWidth="1"/>
    <col min="7687" max="7687" width="15.42578125" style="27" bestFit="1" customWidth="1"/>
    <col min="7688" max="7688" width="9.42578125" style="27" bestFit="1" customWidth="1"/>
    <col min="7689" max="7689" width="15.42578125" style="27" bestFit="1" customWidth="1"/>
    <col min="7690" max="7690" width="9.42578125" style="27" bestFit="1" customWidth="1"/>
    <col min="7691" max="7934" width="9.140625" style="27"/>
    <col min="7935" max="7935" width="18.42578125" style="27" customWidth="1"/>
    <col min="7936" max="7936" width="50.7109375" style="27" customWidth="1"/>
    <col min="7937" max="7937" width="20.140625" style="27" customWidth="1"/>
    <col min="7938" max="7939" width="17.7109375" style="27" bestFit="1" customWidth="1"/>
    <col min="7940" max="7940" width="16.5703125" style="27" bestFit="1" customWidth="1"/>
    <col min="7941" max="7941" width="15.7109375" style="27" bestFit="1" customWidth="1"/>
    <col min="7942" max="7942" width="18.42578125" style="27" bestFit="1" customWidth="1"/>
    <col min="7943" max="7943" width="15.42578125" style="27" bestFit="1" customWidth="1"/>
    <col min="7944" max="7944" width="9.42578125" style="27" bestFit="1" customWidth="1"/>
    <col min="7945" max="7945" width="15.42578125" style="27" bestFit="1" customWidth="1"/>
    <col min="7946" max="7946" width="9.42578125" style="27" bestFit="1" customWidth="1"/>
    <col min="7947" max="8190" width="9.140625" style="27"/>
    <col min="8191" max="8191" width="18.42578125" style="27" customWidth="1"/>
    <col min="8192" max="8192" width="50.7109375" style="27" customWidth="1"/>
    <col min="8193" max="8193" width="20.140625" style="27" customWidth="1"/>
    <col min="8194" max="8195" width="17.7109375" style="27" bestFit="1" customWidth="1"/>
    <col min="8196" max="8196" width="16.5703125" style="27" bestFit="1" customWidth="1"/>
    <col min="8197" max="8197" width="15.7109375" style="27" bestFit="1" customWidth="1"/>
    <col min="8198" max="8198" width="18.42578125" style="27" bestFit="1" customWidth="1"/>
    <col min="8199" max="8199" width="15.42578125" style="27" bestFit="1" customWidth="1"/>
    <col min="8200" max="8200" width="9.42578125" style="27" bestFit="1" customWidth="1"/>
    <col min="8201" max="8201" width="15.42578125" style="27" bestFit="1" customWidth="1"/>
    <col min="8202" max="8202" width="9.42578125" style="27" bestFit="1" customWidth="1"/>
    <col min="8203" max="8446" width="9.140625" style="27"/>
    <col min="8447" max="8447" width="18.42578125" style="27" customWidth="1"/>
    <col min="8448" max="8448" width="50.7109375" style="27" customWidth="1"/>
    <col min="8449" max="8449" width="20.140625" style="27" customWidth="1"/>
    <col min="8450" max="8451" width="17.7109375" style="27" bestFit="1" customWidth="1"/>
    <col min="8452" max="8452" width="16.5703125" style="27" bestFit="1" customWidth="1"/>
    <col min="8453" max="8453" width="15.7109375" style="27" bestFit="1" customWidth="1"/>
    <col min="8454" max="8454" width="18.42578125" style="27" bestFit="1" customWidth="1"/>
    <col min="8455" max="8455" width="15.42578125" style="27" bestFit="1" customWidth="1"/>
    <col min="8456" max="8456" width="9.42578125" style="27" bestFit="1" customWidth="1"/>
    <col min="8457" max="8457" width="15.42578125" style="27" bestFit="1" customWidth="1"/>
    <col min="8458" max="8458" width="9.42578125" style="27" bestFit="1" customWidth="1"/>
    <col min="8459" max="8702" width="9.140625" style="27"/>
    <col min="8703" max="8703" width="18.42578125" style="27" customWidth="1"/>
    <col min="8704" max="8704" width="50.7109375" style="27" customWidth="1"/>
    <col min="8705" max="8705" width="20.140625" style="27" customWidth="1"/>
    <col min="8706" max="8707" width="17.7109375" style="27" bestFit="1" customWidth="1"/>
    <col min="8708" max="8708" width="16.5703125" style="27" bestFit="1" customWidth="1"/>
    <col min="8709" max="8709" width="15.7109375" style="27" bestFit="1" customWidth="1"/>
    <col min="8710" max="8710" width="18.42578125" style="27" bestFit="1" customWidth="1"/>
    <col min="8711" max="8711" width="15.42578125" style="27" bestFit="1" customWidth="1"/>
    <col min="8712" max="8712" width="9.42578125" style="27" bestFit="1" customWidth="1"/>
    <col min="8713" max="8713" width="15.42578125" style="27" bestFit="1" customWidth="1"/>
    <col min="8714" max="8714" width="9.42578125" style="27" bestFit="1" customWidth="1"/>
    <col min="8715" max="8958" width="9.140625" style="27"/>
    <col min="8959" max="8959" width="18.42578125" style="27" customWidth="1"/>
    <col min="8960" max="8960" width="50.7109375" style="27" customWidth="1"/>
    <col min="8961" max="8961" width="20.140625" style="27" customWidth="1"/>
    <col min="8962" max="8963" width="17.7109375" style="27" bestFit="1" customWidth="1"/>
    <col min="8964" max="8964" width="16.5703125" style="27" bestFit="1" customWidth="1"/>
    <col min="8965" max="8965" width="15.7109375" style="27" bestFit="1" customWidth="1"/>
    <col min="8966" max="8966" width="18.42578125" style="27" bestFit="1" customWidth="1"/>
    <col min="8967" max="8967" width="15.42578125" style="27" bestFit="1" customWidth="1"/>
    <col min="8968" max="8968" width="9.42578125" style="27" bestFit="1" customWidth="1"/>
    <col min="8969" max="8969" width="15.42578125" style="27" bestFit="1" customWidth="1"/>
    <col min="8970" max="8970" width="9.42578125" style="27" bestFit="1" customWidth="1"/>
    <col min="8971" max="9214" width="9.140625" style="27"/>
    <col min="9215" max="9215" width="18.42578125" style="27" customWidth="1"/>
    <col min="9216" max="9216" width="50.7109375" style="27" customWidth="1"/>
    <col min="9217" max="9217" width="20.140625" style="27" customWidth="1"/>
    <col min="9218" max="9219" width="17.7109375" style="27" bestFit="1" customWidth="1"/>
    <col min="9220" max="9220" width="16.5703125" style="27" bestFit="1" customWidth="1"/>
    <col min="9221" max="9221" width="15.7109375" style="27" bestFit="1" customWidth="1"/>
    <col min="9222" max="9222" width="18.42578125" style="27" bestFit="1" customWidth="1"/>
    <col min="9223" max="9223" width="15.42578125" style="27" bestFit="1" customWidth="1"/>
    <col min="9224" max="9224" width="9.42578125" style="27" bestFit="1" customWidth="1"/>
    <col min="9225" max="9225" width="15.42578125" style="27" bestFit="1" customWidth="1"/>
    <col min="9226" max="9226" width="9.42578125" style="27" bestFit="1" customWidth="1"/>
    <col min="9227" max="9470" width="9.140625" style="27"/>
    <col min="9471" max="9471" width="18.42578125" style="27" customWidth="1"/>
    <col min="9472" max="9472" width="50.7109375" style="27" customWidth="1"/>
    <col min="9473" max="9473" width="20.140625" style="27" customWidth="1"/>
    <col min="9474" max="9475" width="17.7109375" style="27" bestFit="1" customWidth="1"/>
    <col min="9476" max="9476" width="16.5703125" style="27" bestFit="1" customWidth="1"/>
    <col min="9477" max="9477" width="15.7109375" style="27" bestFit="1" customWidth="1"/>
    <col min="9478" max="9478" width="18.42578125" style="27" bestFit="1" customWidth="1"/>
    <col min="9479" max="9479" width="15.42578125" style="27" bestFit="1" customWidth="1"/>
    <col min="9480" max="9480" width="9.42578125" style="27" bestFit="1" customWidth="1"/>
    <col min="9481" max="9481" width="15.42578125" style="27" bestFit="1" customWidth="1"/>
    <col min="9482" max="9482" width="9.42578125" style="27" bestFit="1" customWidth="1"/>
    <col min="9483" max="9726" width="9.140625" style="27"/>
    <col min="9727" max="9727" width="18.42578125" style="27" customWidth="1"/>
    <col min="9728" max="9728" width="50.7109375" style="27" customWidth="1"/>
    <col min="9729" max="9729" width="20.140625" style="27" customWidth="1"/>
    <col min="9730" max="9731" width="17.7109375" style="27" bestFit="1" customWidth="1"/>
    <col min="9732" max="9732" width="16.5703125" style="27" bestFit="1" customWidth="1"/>
    <col min="9733" max="9733" width="15.7109375" style="27" bestFit="1" customWidth="1"/>
    <col min="9734" max="9734" width="18.42578125" style="27" bestFit="1" customWidth="1"/>
    <col min="9735" max="9735" width="15.42578125" style="27" bestFit="1" customWidth="1"/>
    <col min="9736" max="9736" width="9.42578125" style="27" bestFit="1" customWidth="1"/>
    <col min="9737" max="9737" width="15.42578125" style="27" bestFit="1" customWidth="1"/>
    <col min="9738" max="9738" width="9.42578125" style="27" bestFit="1" customWidth="1"/>
    <col min="9739" max="9982" width="9.140625" style="27"/>
    <col min="9983" max="9983" width="18.42578125" style="27" customWidth="1"/>
    <col min="9984" max="9984" width="50.7109375" style="27" customWidth="1"/>
    <col min="9985" max="9985" width="20.140625" style="27" customWidth="1"/>
    <col min="9986" max="9987" width="17.7109375" style="27" bestFit="1" customWidth="1"/>
    <col min="9988" max="9988" width="16.5703125" style="27" bestFit="1" customWidth="1"/>
    <col min="9989" max="9989" width="15.7109375" style="27" bestFit="1" customWidth="1"/>
    <col min="9990" max="9990" width="18.42578125" style="27" bestFit="1" customWidth="1"/>
    <col min="9991" max="9991" width="15.42578125" style="27" bestFit="1" customWidth="1"/>
    <col min="9992" max="9992" width="9.42578125" style="27" bestFit="1" customWidth="1"/>
    <col min="9993" max="9993" width="15.42578125" style="27" bestFit="1" customWidth="1"/>
    <col min="9994" max="9994" width="9.42578125" style="27" bestFit="1" customWidth="1"/>
    <col min="9995" max="10238" width="9.140625" style="27"/>
    <col min="10239" max="10239" width="18.42578125" style="27" customWidth="1"/>
    <col min="10240" max="10240" width="50.7109375" style="27" customWidth="1"/>
    <col min="10241" max="10241" width="20.140625" style="27" customWidth="1"/>
    <col min="10242" max="10243" width="17.7109375" style="27" bestFit="1" customWidth="1"/>
    <col min="10244" max="10244" width="16.5703125" style="27" bestFit="1" customWidth="1"/>
    <col min="10245" max="10245" width="15.7109375" style="27" bestFit="1" customWidth="1"/>
    <col min="10246" max="10246" width="18.42578125" style="27" bestFit="1" customWidth="1"/>
    <col min="10247" max="10247" width="15.42578125" style="27" bestFit="1" customWidth="1"/>
    <col min="10248" max="10248" width="9.42578125" style="27" bestFit="1" customWidth="1"/>
    <col min="10249" max="10249" width="15.42578125" style="27" bestFit="1" customWidth="1"/>
    <col min="10250" max="10250" width="9.42578125" style="27" bestFit="1" customWidth="1"/>
    <col min="10251" max="10494" width="9.140625" style="27"/>
    <col min="10495" max="10495" width="18.42578125" style="27" customWidth="1"/>
    <col min="10496" max="10496" width="50.7109375" style="27" customWidth="1"/>
    <col min="10497" max="10497" width="20.140625" style="27" customWidth="1"/>
    <col min="10498" max="10499" width="17.7109375" style="27" bestFit="1" customWidth="1"/>
    <col min="10500" max="10500" width="16.5703125" style="27" bestFit="1" customWidth="1"/>
    <col min="10501" max="10501" width="15.7109375" style="27" bestFit="1" customWidth="1"/>
    <col min="10502" max="10502" width="18.42578125" style="27" bestFit="1" customWidth="1"/>
    <col min="10503" max="10503" width="15.42578125" style="27" bestFit="1" customWidth="1"/>
    <col min="10504" max="10504" width="9.42578125" style="27" bestFit="1" customWidth="1"/>
    <col min="10505" max="10505" width="15.42578125" style="27" bestFit="1" customWidth="1"/>
    <col min="10506" max="10506" width="9.42578125" style="27" bestFit="1" customWidth="1"/>
    <col min="10507" max="10750" width="9.140625" style="27"/>
    <col min="10751" max="10751" width="18.42578125" style="27" customWidth="1"/>
    <col min="10752" max="10752" width="50.7109375" style="27" customWidth="1"/>
    <col min="10753" max="10753" width="20.140625" style="27" customWidth="1"/>
    <col min="10754" max="10755" width="17.7109375" style="27" bestFit="1" customWidth="1"/>
    <col min="10756" max="10756" width="16.5703125" style="27" bestFit="1" customWidth="1"/>
    <col min="10757" max="10757" width="15.7109375" style="27" bestFit="1" customWidth="1"/>
    <col min="10758" max="10758" width="18.42578125" style="27" bestFit="1" customWidth="1"/>
    <col min="10759" max="10759" width="15.42578125" style="27" bestFit="1" customWidth="1"/>
    <col min="10760" max="10760" width="9.42578125" style="27" bestFit="1" customWidth="1"/>
    <col min="10761" max="10761" width="15.42578125" style="27" bestFit="1" customWidth="1"/>
    <col min="10762" max="10762" width="9.42578125" style="27" bestFit="1" customWidth="1"/>
    <col min="10763" max="11006" width="9.140625" style="27"/>
    <col min="11007" max="11007" width="18.42578125" style="27" customWidth="1"/>
    <col min="11008" max="11008" width="50.7109375" style="27" customWidth="1"/>
    <col min="11009" max="11009" width="20.140625" style="27" customWidth="1"/>
    <col min="11010" max="11011" width="17.7109375" style="27" bestFit="1" customWidth="1"/>
    <col min="11012" max="11012" width="16.5703125" style="27" bestFit="1" customWidth="1"/>
    <col min="11013" max="11013" width="15.7109375" style="27" bestFit="1" customWidth="1"/>
    <col min="11014" max="11014" width="18.42578125" style="27" bestFit="1" customWidth="1"/>
    <col min="11015" max="11015" width="15.42578125" style="27" bestFit="1" customWidth="1"/>
    <col min="11016" max="11016" width="9.42578125" style="27" bestFit="1" customWidth="1"/>
    <col min="11017" max="11017" width="15.42578125" style="27" bestFit="1" customWidth="1"/>
    <col min="11018" max="11018" width="9.42578125" style="27" bestFit="1" customWidth="1"/>
    <col min="11019" max="11262" width="9.140625" style="27"/>
    <col min="11263" max="11263" width="18.42578125" style="27" customWidth="1"/>
    <col min="11264" max="11264" width="50.7109375" style="27" customWidth="1"/>
    <col min="11265" max="11265" width="20.140625" style="27" customWidth="1"/>
    <col min="11266" max="11267" width="17.7109375" style="27" bestFit="1" customWidth="1"/>
    <col min="11268" max="11268" width="16.5703125" style="27" bestFit="1" customWidth="1"/>
    <col min="11269" max="11269" width="15.7109375" style="27" bestFit="1" customWidth="1"/>
    <col min="11270" max="11270" width="18.42578125" style="27" bestFit="1" customWidth="1"/>
    <col min="11271" max="11271" width="15.42578125" style="27" bestFit="1" customWidth="1"/>
    <col min="11272" max="11272" width="9.42578125" style="27" bestFit="1" customWidth="1"/>
    <col min="11273" max="11273" width="15.42578125" style="27" bestFit="1" customWidth="1"/>
    <col min="11274" max="11274" width="9.42578125" style="27" bestFit="1" customWidth="1"/>
    <col min="11275" max="11518" width="9.140625" style="27"/>
    <col min="11519" max="11519" width="18.42578125" style="27" customWidth="1"/>
    <col min="11520" max="11520" width="50.7109375" style="27" customWidth="1"/>
    <col min="11521" max="11521" width="20.140625" style="27" customWidth="1"/>
    <col min="11522" max="11523" width="17.7109375" style="27" bestFit="1" customWidth="1"/>
    <col min="11524" max="11524" width="16.5703125" style="27" bestFit="1" customWidth="1"/>
    <col min="11525" max="11525" width="15.7109375" style="27" bestFit="1" customWidth="1"/>
    <col min="11526" max="11526" width="18.42578125" style="27" bestFit="1" customWidth="1"/>
    <col min="11527" max="11527" width="15.42578125" style="27" bestFit="1" customWidth="1"/>
    <col min="11528" max="11528" width="9.42578125" style="27" bestFit="1" customWidth="1"/>
    <col min="11529" max="11529" width="15.42578125" style="27" bestFit="1" customWidth="1"/>
    <col min="11530" max="11530" width="9.42578125" style="27" bestFit="1" customWidth="1"/>
    <col min="11531" max="11774" width="9.140625" style="27"/>
    <col min="11775" max="11775" width="18.42578125" style="27" customWidth="1"/>
    <col min="11776" max="11776" width="50.7109375" style="27" customWidth="1"/>
    <col min="11777" max="11777" width="20.140625" style="27" customWidth="1"/>
    <col min="11778" max="11779" width="17.7109375" style="27" bestFit="1" customWidth="1"/>
    <col min="11780" max="11780" width="16.5703125" style="27" bestFit="1" customWidth="1"/>
    <col min="11781" max="11781" width="15.7109375" style="27" bestFit="1" customWidth="1"/>
    <col min="11782" max="11782" width="18.42578125" style="27" bestFit="1" customWidth="1"/>
    <col min="11783" max="11783" width="15.42578125" style="27" bestFit="1" customWidth="1"/>
    <col min="11784" max="11784" width="9.42578125" style="27" bestFit="1" customWidth="1"/>
    <col min="11785" max="11785" width="15.42578125" style="27" bestFit="1" customWidth="1"/>
    <col min="11786" max="11786" width="9.42578125" style="27" bestFit="1" customWidth="1"/>
    <col min="11787" max="12030" width="9.140625" style="27"/>
    <col min="12031" max="12031" width="18.42578125" style="27" customWidth="1"/>
    <col min="12032" max="12032" width="50.7109375" style="27" customWidth="1"/>
    <col min="12033" max="12033" width="20.140625" style="27" customWidth="1"/>
    <col min="12034" max="12035" width="17.7109375" style="27" bestFit="1" customWidth="1"/>
    <col min="12036" max="12036" width="16.5703125" style="27" bestFit="1" customWidth="1"/>
    <col min="12037" max="12037" width="15.7109375" style="27" bestFit="1" customWidth="1"/>
    <col min="12038" max="12038" width="18.42578125" style="27" bestFit="1" customWidth="1"/>
    <col min="12039" max="12039" width="15.42578125" style="27" bestFit="1" customWidth="1"/>
    <col min="12040" max="12040" width="9.42578125" style="27" bestFit="1" customWidth="1"/>
    <col min="12041" max="12041" width="15.42578125" style="27" bestFit="1" customWidth="1"/>
    <col min="12042" max="12042" width="9.42578125" style="27" bestFit="1" customWidth="1"/>
    <col min="12043" max="12286" width="9.140625" style="27"/>
    <col min="12287" max="12287" width="18.42578125" style="27" customWidth="1"/>
    <col min="12288" max="12288" width="50.7109375" style="27" customWidth="1"/>
    <col min="12289" max="12289" width="20.140625" style="27" customWidth="1"/>
    <col min="12290" max="12291" width="17.7109375" style="27" bestFit="1" customWidth="1"/>
    <col min="12292" max="12292" width="16.5703125" style="27" bestFit="1" customWidth="1"/>
    <col min="12293" max="12293" width="15.7109375" style="27" bestFit="1" customWidth="1"/>
    <col min="12294" max="12294" width="18.42578125" style="27" bestFit="1" customWidth="1"/>
    <col min="12295" max="12295" width="15.42578125" style="27" bestFit="1" customWidth="1"/>
    <col min="12296" max="12296" width="9.42578125" style="27" bestFit="1" customWidth="1"/>
    <col min="12297" max="12297" width="15.42578125" style="27" bestFit="1" customWidth="1"/>
    <col min="12298" max="12298" width="9.42578125" style="27" bestFit="1" customWidth="1"/>
    <col min="12299" max="12542" width="9.140625" style="27"/>
    <col min="12543" max="12543" width="18.42578125" style="27" customWidth="1"/>
    <col min="12544" max="12544" width="50.7109375" style="27" customWidth="1"/>
    <col min="12545" max="12545" width="20.140625" style="27" customWidth="1"/>
    <col min="12546" max="12547" width="17.7109375" style="27" bestFit="1" customWidth="1"/>
    <col min="12548" max="12548" width="16.5703125" style="27" bestFit="1" customWidth="1"/>
    <col min="12549" max="12549" width="15.7109375" style="27" bestFit="1" customWidth="1"/>
    <col min="12550" max="12550" width="18.42578125" style="27" bestFit="1" customWidth="1"/>
    <col min="12551" max="12551" width="15.42578125" style="27" bestFit="1" customWidth="1"/>
    <col min="12552" max="12552" width="9.42578125" style="27" bestFit="1" customWidth="1"/>
    <col min="12553" max="12553" width="15.42578125" style="27" bestFit="1" customWidth="1"/>
    <col min="12554" max="12554" width="9.42578125" style="27" bestFit="1" customWidth="1"/>
    <col min="12555" max="12798" width="9.140625" style="27"/>
    <col min="12799" max="12799" width="18.42578125" style="27" customWidth="1"/>
    <col min="12800" max="12800" width="50.7109375" style="27" customWidth="1"/>
    <col min="12801" max="12801" width="20.140625" style="27" customWidth="1"/>
    <col min="12802" max="12803" width="17.7109375" style="27" bestFit="1" customWidth="1"/>
    <col min="12804" max="12804" width="16.5703125" style="27" bestFit="1" customWidth="1"/>
    <col min="12805" max="12805" width="15.7109375" style="27" bestFit="1" customWidth="1"/>
    <col min="12806" max="12806" width="18.42578125" style="27" bestFit="1" customWidth="1"/>
    <col min="12807" max="12807" width="15.42578125" style="27" bestFit="1" customWidth="1"/>
    <col min="12808" max="12808" width="9.42578125" style="27" bestFit="1" customWidth="1"/>
    <col min="12809" max="12809" width="15.42578125" style="27" bestFit="1" customWidth="1"/>
    <col min="12810" max="12810" width="9.42578125" style="27" bestFit="1" customWidth="1"/>
    <col min="12811" max="13054" width="9.140625" style="27"/>
    <col min="13055" max="13055" width="18.42578125" style="27" customWidth="1"/>
    <col min="13056" max="13056" width="50.7109375" style="27" customWidth="1"/>
    <col min="13057" max="13057" width="20.140625" style="27" customWidth="1"/>
    <col min="13058" max="13059" width="17.7109375" style="27" bestFit="1" customWidth="1"/>
    <col min="13060" max="13060" width="16.5703125" style="27" bestFit="1" customWidth="1"/>
    <col min="13061" max="13061" width="15.7109375" style="27" bestFit="1" customWidth="1"/>
    <col min="13062" max="13062" width="18.42578125" style="27" bestFit="1" customWidth="1"/>
    <col min="13063" max="13063" width="15.42578125" style="27" bestFit="1" customWidth="1"/>
    <col min="13064" max="13064" width="9.42578125" style="27" bestFit="1" customWidth="1"/>
    <col min="13065" max="13065" width="15.42578125" style="27" bestFit="1" customWidth="1"/>
    <col min="13066" max="13066" width="9.42578125" style="27" bestFit="1" customWidth="1"/>
    <col min="13067" max="13310" width="9.140625" style="27"/>
    <col min="13311" max="13311" width="18.42578125" style="27" customWidth="1"/>
    <col min="13312" max="13312" width="50.7109375" style="27" customWidth="1"/>
    <col min="13313" max="13313" width="20.140625" style="27" customWidth="1"/>
    <col min="13314" max="13315" width="17.7109375" style="27" bestFit="1" customWidth="1"/>
    <col min="13316" max="13316" width="16.5703125" style="27" bestFit="1" customWidth="1"/>
    <col min="13317" max="13317" width="15.7109375" style="27" bestFit="1" customWidth="1"/>
    <col min="13318" max="13318" width="18.42578125" style="27" bestFit="1" customWidth="1"/>
    <col min="13319" max="13319" width="15.42578125" style="27" bestFit="1" customWidth="1"/>
    <col min="13320" max="13320" width="9.42578125" style="27" bestFit="1" customWidth="1"/>
    <col min="13321" max="13321" width="15.42578125" style="27" bestFit="1" customWidth="1"/>
    <col min="13322" max="13322" width="9.42578125" style="27" bestFit="1" customWidth="1"/>
    <col min="13323" max="13566" width="9.140625" style="27"/>
    <col min="13567" max="13567" width="18.42578125" style="27" customWidth="1"/>
    <col min="13568" max="13568" width="50.7109375" style="27" customWidth="1"/>
    <col min="13569" max="13569" width="20.140625" style="27" customWidth="1"/>
    <col min="13570" max="13571" width="17.7109375" style="27" bestFit="1" customWidth="1"/>
    <col min="13572" max="13572" width="16.5703125" style="27" bestFit="1" customWidth="1"/>
    <col min="13573" max="13573" width="15.7109375" style="27" bestFit="1" customWidth="1"/>
    <col min="13574" max="13574" width="18.42578125" style="27" bestFit="1" customWidth="1"/>
    <col min="13575" max="13575" width="15.42578125" style="27" bestFit="1" customWidth="1"/>
    <col min="13576" max="13576" width="9.42578125" style="27" bestFit="1" customWidth="1"/>
    <col min="13577" max="13577" width="15.42578125" style="27" bestFit="1" customWidth="1"/>
    <col min="13578" max="13578" width="9.42578125" style="27" bestFit="1" customWidth="1"/>
    <col min="13579" max="13822" width="9.140625" style="27"/>
    <col min="13823" max="13823" width="18.42578125" style="27" customWidth="1"/>
    <col min="13824" max="13824" width="50.7109375" style="27" customWidth="1"/>
    <col min="13825" max="13825" width="20.140625" style="27" customWidth="1"/>
    <col min="13826" max="13827" width="17.7109375" style="27" bestFit="1" customWidth="1"/>
    <col min="13828" max="13828" width="16.5703125" style="27" bestFit="1" customWidth="1"/>
    <col min="13829" max="13829" width="15.7109375" style="27" bestFit="1" customWidth="1"/>
    <col min="13830" max="13830" width="18.42578125" style="27" bestFit="1" customWidth="1"/>
    <col min="13831" max="13831" width="15.42578125" style="27" bestFit="1" customWidth="1"/>
    <col min="13832" max="13832" width="9.42578125" style="27" bestFit="1" customWidth="1"/>
    <col min="13833" max="13833" width="15.42578125" style="27" bestFit="1" customWidth="1"/>
    <col min="13834" max="13834" width="9.42578125" style="27" bestFit="1" customWidth="1"/>
    <col min="13835" max="14078" width="9.140625" style="27"/>
    <col min="14079" max="14079" width="18.42578125" style="27" customWidth="1"/>
    <col min="14080" max="14080" width="50.7109375" style="27" customWidth="1"/>
    <col min="14081" max="14081" width="20.140625" style="27" customWidth="1"/>
    <col min="14082" max="14083" width="17.7109375" style="27" bestFit="1" customWidth="1"/>
    <col min="14084" max="14084" width="16.5703125" style="27" bestFit="1" customWidth="1"/>
    <col min="14085" max="14085" width="15.7109375" style="27" bestFit="1" customWidth="1"/>
    <col min="14086" max="14086" width="18.42578125" style="27" bestFit="1" customWidth="1"/>
    <col min="14087" max="14087" width="15.42578125" style="27" bestFit="1" customWidth="1"/>
    <col min="14088" max="14088" width="9.42578125" style="27" bestFit="1" customWidth="1"/>
    <col min="14089" max="14089" width="15.42578125" style="27" bestFit="1" customWidth="1"/>
    <col min="14090" max="14090" width="9.42578125" style="27" bestFit="1" customWidth="1"/>
    <col min="14091" max="14334" width="9.140625" style="27"/>
    <col min="14335" max="14335" width="18.42578125" style="27" customWidth="1"/>
    <col min="14336" max="14336" width="50.7109375" style="27" customWidth="1"/>
    <col min="14337" max="14337" width="20.140625" style="27" customWidth="1"/>
    <col min="14338" max="14339" width="17.7109375" style="27" bestFit="1" customWidth="1"/>
    <col min="14340" max="14340" width="16.5703125" style="27" bestFit="1" customWidth="1"/>
    <col min="14341" max="14341" width="15.7109375" style="27" bestFit="1" customWidth="1"/>
    <col min="14342" max="14342" width="18.42578125" style="27" bestFit="1" customWidth="1"/>
    <col min="14343" max="14343" width="15.42578125" style="27" bestFit="1" customWidth="1"/>
    <col min="14344" max="14344" width="9.42578125" style="27" bestFit="1" customWidth="1"/>
    <col min="14345" max="14345" width="15.42578125" style="27" bestFit="1" customWidth="1"/>
    <col min="14346" max="14346" width="9.42578125" style="27" bestFit="1" customWidth="1"/>
    <col min="14347" max="14590" width="9.140625" style="27"/>
    <col min="14591" max="14591" width="18.42578125" style="27" customWidth="1"/>
    <col min="14592" max="14592" width="50.7109375" style="27" customWidth="1"/>
    <col min="14593" max="14593" width="20.140625" style="27" customWidth="1"/>
    <col min="14594" max="14595" width="17.7109375" style="27" bestFit="1" customWidth="1"/>
    <col min="14596" max="14596" width="16.5703125" style="27" bestFit="1" customWidth="1"/>
    <col min="14597" max="14597" width="15.7109375" style="27" bestFit="1" customWidth="1"/>
    <col min="14598" max="14598" width="18.42578125" style="27" bestFit="1" customWidth="1"/>
    <col min="14599" max="14599" width="15.42578125" style="27" bestFit="1" customWidth="1"/>
    <col min="14600" max="14600" width="9.42578125" style="27" bestFit="1" customWidth="1"/>
    <col min="14601" max="14601" width="15.42578125" style="27" bestFit="1" customWidth="1"/>
    <col min="14602" max="14602" width="9.42578125" style="27" bestFit="1" customWidth="1"/>
    <col min="14603" max="14846" width="9.140625" style="27"/>
    <col min="14847" max="14847" width="18.42578125" style="27" customWidth="1"/>
    <col min="14848" max="14848" width="50.7109375" style="27" customWidth="1"/>
    <col min="14849" max="14849" width="20.140625" style="27" customWidth="1"/>
    <col min="14850" max="14851" width="17.7109375" style="27" bestFit="1" customWidth="1"/>
    <col min="14852" max="14852" width="16.5703125" style="27" bestFit="1" customWidth="1"/>
    <col min="14853" max="14853" width="15.7109375" style="27" bestFit="1" customWidth="1"/>
    <col min="14854" max="14854" width="18.42578125" style="27" bestFit="1" customWidth="1"/>
    <col min="14855" max="14855" width="15.42578125" style="27" bestFit="1" customWidth="1"/>
    <col min="14856" max="14856" width="9.42578125" style="27" bestFit="1" customWidth="1"/>
    <col min="14857" max="14857" width="15.42578125" style="27" bestFit="1" customWidth="1"/>
    <col min="14858" max="14858" width="9.42578125" style="27" bestFit="1" customWidth="1"/>
    <col min="14859" max="15102" width="9.140625" style="27"/>
    <col min="15103" max="15103" width="18.42578125" style="27" customWidth="1"/>
    <col min="15104" max="15104" width="50.7109375" style="27" customWidth="1"/>
    <col min="15105" max="15105" width="20.140625" style="27" customWidth="1"/>
    <col min="15106" max="15107" width="17.7109375" style="27" bestFit="1" customWidth="1"/>
    <col min="15108" max="15108" width="16.5703125" style="27" bestFit="1" customWidth="1"/>
    <col min="15109" max="15109" width="15.7109375" style="27" bestFit="1" customWidth="1"/>
    <col min="15110" max="15110" width="18.42578125" style="27" bestFit="1" customWidth="1"/>
    <col min="15111" max="15111" width="15.42578125" style="27" bestFit="1" customWidth="1"/>
    <col min="15112" max="15112" width="9.42578125" style="27" bestFit="1" customWidth="1"/>
    <col min="15113" max="15113" width="15.42578125" style="27" bestFit="1" customWidth="1"/>
    <col min="15114" max="15114" width="9.42578125" style="27" bestFit="1" customWidth="1"/>
    <col min="15115" max="15358" width="9.140625" style="27"/>
    <col min="15359" max="15359" width="18.42578125" style="27" customWidth="1"/>
    <col min="15360" max="15360" width="50.7109375" style="27" customWidth="1"/>
    <col min="15361" max="15361" width="20.140625" style="27" customWidth="1"/>
    <col min="15362" max="15363" width="17.7109375" style="27" bestFit="1" customWidth="1"/>
    <col min="15364" max="15364" width="16.5703125" style="27" bestFit="1" customWidth="1"/>
    <col min="15365" max="15365" width="15.7109375" style="27" bestFit="1" customWidth="1"/>
    <col min="15366" max="15366" width="18.42578125" style="27" bestFit="1" customWidth="1"/>
    <col min="15367" max="15367" width="15.42578125" style="27" bestFit="1" customWidth="1"/>
    <col min="15368" max="15368" width="9.42578125" style="27" bestFit="1" customWidth="1"/>
    <col min="15369" max="15369" width="15.42578125" style="27" bestFit="1" customWidth="1"/>
    <col min="15370" max="15370" width="9.42578125" style="27" bestFit="1" customWidth="1"/>
    <col min="15371" max="15614" width="9.140625" style="27"/>
    <col min="15615" max="15615" width="18.42578125" style="27" customWidth="1"/>
    <col min="15616" max="15616" width="50.7109375" style="27" customWidth="1"/>
    <col min="15617" max="15617" width="20.140625" style="27" customWidth="1"/>
    <col min="15618" max="15619" width="17.7109375" style="27" bestFit="1" customWidth="1"/>
    <col min="15620" max="15620" width="16.5703125" style="27" bestFit="1" customWidth="1"/>
    <col min="15621" max="15621" width="15.7109375" style="27" bestFit="1" customWidth="1"/>
    <col min="15622" max="15622" width="18.42578125" style="27" bestFit="1" customWidth="1"/>
    <col min="15623" max="15623" width="15.42578125" style="27" bestFit="1" customWidth="1"/>
    <col min="15624" max="15624" width="9.42578125" style="27" bestFit="1" customWidth="1"/>
    <col min="15625" max="15625" width="15.42578125" style="27" bestFit="1" customWidth="1"/>
    <col min="15626" max="15626" width="9.42578125" style="27" bestFit="1" customWidth="1"/>
    <col min="15627" max="15870" width="9.140625" style="27"/>
    <col min="15871" max="15871" width="18.42578125" style="27" customWidth="1"/>
    <col min="15872" max="15872" width="50.7109375" style="27" customWidth="1"/>
    <col min="15873" max="15873" width="20.140625" style="27" customWidth="1"/>
    <col min="15874" max="15875" width="17.7109375" style="27" bestFit="1" customWidth="1"/>
    <col min="15876" max="15876" width="16.5703125" style="27" bestFit="1" customWidth="1"/>
    <col min="15877" max="15877" width="15.7109375" style="27" bestFit="1" customWidth="1"/>
    <col min="15878" max="15878" width="18.42578125" style="27" bestFit="1" customWidth="1"/>
    <col min="15879" max="15879" width="15.42578125" style="27" bestFit="1" customWidth="1"/>
    <col min="15880" max="15880" width="9.42578125" style="27" bestFit="1" customWidth="1"/>
    <col min="15881" max="15881" width="15.42578125" style="27" bestFit="1" customWidth="1"/>
    <col min="15882" max="15882" width="9.42578125" style="27" bestFit="1" customWidth="1"/>
    <col min="15883" max="16126" width="9.140625" style="27"/>
    <col min="16127" max="16127" width="18.42578125" style="27" customWidth="1"/>
    <col min="16128" max="16128" width="50.7109375" style="27" customWidth="1"/>
    <col min="16129" max="16129" width="20.140625" style="27" customWidth="1"/>
    <col min="16130" max="16131" width="17.7109375" style="27" bestFit="1" customWidth="1"/>
    <col min="16132" max="16132" width="16.5703125" style="27" bestFit="1" customWidth="1"/>
    <col min="16133" max="16133" width="15.7109375" style="27" bestFit="1" customWidth="1"/>
    <col min="16134" max="16134" width="18.42578125" style="27" bestFit="1" customWidth="1"/>
    <col min="16135" max="16135" width="15.42578125" style="27" bestFit="1" customWidth="1"/>
    <col min="16136" max="16136" width="9.42578125" style="27" bestFit="1" customWidth="1"/>
    <col min="16137" max="16137" width="15.42578125" style="27" bestFit="1" customWidth="1"/>
    <col min="16138" max="16138" width="9.42578125" style="27" bestFit="1" customWidth="1"/>
    <col min="16139" max="16384" width="9.140625" style="27"/>
  </cols>
  <sheetData>
    <row r="1" spans="1:13" ht="18" hidden="1" customHeight="1" x14ac:dyDescent="0.2">
      <c r="A1" s="79"/>
      <c r="B1" s="79"/>
      <c r="C1" s="79"/>
      <c r="D1" s="79"/>
      <c r="E1" s="79"/>
      <c r="F1" s="79"/>
      <c r="G1" s="79"/>
      <c r="H1" s="79"/>
      <c r="I1" s="79"/>
      <c r="J1" s="69"/>
      <c r="K1" s="69"/>
      <c r="L1" s="69"/>
      <c r="M1" s="69"/>
    </row>
    <row r="2" spans="1:13" ht="15.75" hidden="1" customHeight="1" x14ac:dyDescent="0.2">
      <c r="A2" s="310"/>
      <c r="B2" s="310"/>
      <c r="C2" s="310"/>
      <c r="D2" s="310"/>
      <c r="E2" s="310"/>
      <c r="F2" s="310"/>
      <c r="G2" s="310"/>
      <c r="H2" s="310"/>
      <c r="I2" s="310"/>
      <c r="J2" s="69"/>
      <c r="K2" s="69"/>
      <c r="L2" s="69"/>
      <c r="M2" s="69"/>
    </row>
    <row r="3" spans="1:13" ht="18" hidden="1" customHeight="1" x14ac:dyDescent="0.2">
      <c r="A3" s="79"/>
      <c r="B3" s="79"/>
      <c r="C3" s="79"/>
      <c r="D3" s="79"/>
      <c r="E3" s="79"/>
      <c r="F3" s="79"/>
      <c r="G3" s="80"/>
      <c r="H3" s="80"/>
      <c r="I3" s="80"/>
      <c r="J3" s="69"/>
      <c r="K3" s="69"/>
      <c r="L3" s="69"/>
      <c r="M3" s="69"/>
    </row>
    <row r="4" spans="1:13" ht="18" x14ac:dyDescent="0.2">
      <c r="A4" s="79"/>
      <c r="B4" s="79"/>
      <c r="C4" s="79"/>
      <c r="D4" s="79"/>
      <c r="E4" s="79"/>
      <c r="F4" s="79"/>
      <c r="G4" s="80"/>
      <c r="H4" s="80"/>
      <c r="I4" s="80"/>
      <c r="J4" s="69"/>
      <c r="K4" s="69"/>
      <c r="L4" s="69"/>
      <c r="M4" s="69"/>
    </row>
    <row r="5" spans="1:13" ht="15.75" customHeight="1" x14ac:dyDescent="0.2">
      <c r="A5" s="310" t="s">
        <v>244</v>
      </c>
      <c r="B5" s="310"/>
      <c r="C5" s="310"/>
      <c r="D5" s="310"/>
      <c r="E5" s="310"/>
      <c r="F5" s="310"/>
      <c r="G5" s="33"/>
      <c r="H5" s="33"/>
      <c r="I5" s="33"/>
      <c r="J5" s="69"/>
      <c r="K5" s="69"/>
      <c r="L5" s="69"/>
      <c r="M5" s="69"/>
    </row>
    <row r="6" spans="1:13" ht="18" x14ac:dyDescent="0.2">
      <c r="A6" s="79"/>
      <c r="B6" s="79"/>
      <c r="C6" s="79"/>
      <c r="D6" s="79"/>
      <c r="E6" s="79"/>
      <c r="F6" s="79"/>
      <c r="G6" s="80"/>
      <c r="H6" s="80"/>
      <c r="I6" s="80"/>
      <c r="J6" s="69"/>
      <c r="K6" s="69"/>
      <c r="L6" s="69"/>
      <c r="M6" s="69"/>
    </row>
    <row r="7" spans="1:13" s="28" customFormat="1" ht="57" x14ac:dyDescent="0.25">
      <c r="A7" s="309" t="s">
        <v>3</v>
      </c>
      <c r="B7" s="309"/>
      <c r="C7" s="102" t="s">
        <v>541</v>
      </c>
      <c r="D7" s="102" t="s">
        <v>543</v>
      </c>
      <c r="E7" s="102" t="s">
        <v>544</v>
      </c>
      <c r="F7" s="84" t="s">
        <v>534</v>
      </c>
      <c r="G7" s="70"/>
      <c r="H7" s="70"/>
      <c r="I7" s="70"/>
      <c r="J7" s="70"/>
      <c r="K7" s="70"/>
      <c r="L7" s="70"/>
      <c r="M7" s="70"/>
    </row>
    <row r="8" spans="1:13" s="29" customFormat="1" x14ac:dyDescent="0.2">
      <c r="A8" s="308">
        <v>1</v>
      </c>
      <c r="B8" s="308"/>
      <c r="C8" s="85">
        <v>2</v>
      </c>
      <c r="D8" s="85">
        <v>3</v>
      </c>
      <c r="E8" s="85">
        <v>4</v>
      </c>
      <c r="F8" s="85">
        <v>5</v>
      </c>
      <c r="G8" s="73"/>
      <c r="H8" s="73"/>
      <c r="I8" s="73"/>
      <c r="J8" s="73"/>
      <c r="K8" s="71"/>
      <c r="L8" s="71"/>
      <c r="M8" s="71"/>
    </row>
    <row r="9" spans="1:13" ht="15" customHeight="1" x14ac:dyDescent="0.2">
      <c r="A9" s="75" t="s">
        <v>246</v>
      </c>
      <c r="B9" s="75" t="s">
        <v>23</v>
      </c>
      <c r="C9" s="78" t="s">
        <v>25</v>
      </c>
      <c r="D9" s="78" t="s">
        <v>25</v>
      </c>
      <c r="E9" s="78" t="s">
        <v>25</v>
      </c>
      <c r="F9" s="78" t="s">
        <v>23</v>
      </c>
      <c r="G9" s="74"/>
      <c r="H9" s="74"/>
      <c r="I9" s="74"/>
      <c r="J9" s="74"/>
      <c r="K9" s="72"/>
      <c r="L9" s="72"/>
      <c r="M9" s="72"/>
    </row>
    <row r="10" spans="1:13" x14ac:dyDescent="0.2">
      <c r="A10" s="140" t="s">
        <v>67</v>
      </c>
      <c r="B10" s="141" t="s">
        <v>248</v>
      </c>
      <c r="C10" s="122">
        <f>+C11+C16</f>
        <v>0</v>
      </c>
      <c r="D10" s="122">
        <f>+D11+D16</f>
        <v>0</v>
      </c>
      <c r="E10" s="122">
        <f>+E11+E19</f>
        <v>50000</v>
      </c>
      <c r="F10" s="142">
        <v>0</v>
      </c>
      <c r="G10" s="90"/>
      <c r="H10" s="90"/>
      <c r="I10" s="90"/>
      <c r="J10" s="90"/>
      <c r="K10" s="103"/>
      <c r="L10" s="103"/>
      <c r="M10" s="103"/>
    </row>
    <row r="11" spans="1:13" x14ac:dyDescent="0.2">
      <c r="A11" s="134" t="s">
        <v>69</v>
      </c>
      <c r="B11" s="135" t="s">
        <v>482</v>
      </c>
      <c r="C11" s="138">
        <f>C12+C14</f>
        <v>0</v>
      </c>
      <c r="D11" s="138">
        <f>+D14</f>
        <v>0</v>
      </c>
      <c r="E11" s="138">
        <f>E12</f>
        <v>50000</v>
      </c>
      <c r="F11" s="138">
        <v>0</v>
      </c>
      <c r="G11" s="94"/>
      <c r="H11" s="94"/>
      <c r="I11" s="94"/>
      <c r="J11" s="94"/>
      <c r="K11" s="105"/>
      <c r="L11" s="105"/>
      <c r="M11" s="105"/>
    </row>
    <row r="12" spans="1:13" x14ac:dyDescent="0.2">
      <c r="A12" s="133">
        <v>817</v>
      </c>
      <c r="B12" s="113" t="s">
        <v>539</v>
      </c>
      <c r="C12" s="136">
        <f>+C13</f>
        <v>0</v>
      </c>
      <c r="D12" s="136">
        <f>+D13</f>
        <v>0</v>
      </c>
      <c r="E12" s="136">
        <f>E13</f>
        <v>50000</v>
      </c>
      <c r="F12" s="111">
        <v>0</v>
      </c>
      <c r="G12" s="94"/>
      <c r="H12" s="94"/>
      <c r="I12" s="94"/>
      <c r="J12" s="94"/>
      <c r="K12" s="105"/>
      <c r="L12" s="105"/>
      <c r="M12" s="105"/>
    </row>
    <row r="13" spans="1:13" x14ac:dyDescent="0.2">
      <c r="A13" s="108">
        <v>8171</v>
      </c>
      <c r="B13" s="106" t="s">
        <v>540</v>
      </c>
      <c r="C13" s="110"/>
      <c r="D13" s="136"/>
      <c r="E13" s="110">
        <v>50000</v>
      </c>
      <c r="F13" s="110">
        <v>0</v>
      </c>
      <c r="G13" s="94"/>
      <c r="H13" s="94"/>
      <c r="I13" s="94"/>
      <c r="J13" s="94"/>
      <c r="K13" s="105"/>
      <c r="L13" s="105"/>
      <c r="M13" s="105"/>
    </row>
    <row r="14" spans="1:13" x14ac:dyDescent="0.2">
      <c r="A14" s="133">
        <v>818</v>
      </c>
      <c r="B14" s="113" t="s">
        <v>536</v>
      </c>
      <c r="C14" s="136">
        <f>+C15</f>
        <v>0</v>
      </c>
      <c r="D14" s="136">
        <f>+D15</f>
        <v>0</v>
      </c>
      <c r="E14" s="136">
        <f>+E15</f>
        <v>0</v>
      </c>
      <c r="F14" s="111">
        <v>0</v>
      </c>
      <c r="G14" s="94"/>
      <c r="H14" s="94"/>
      <c r="I14" s="94"/>
      <c r="J14" s="94"/>
      <c r="K14" s="105"/>
      <c r="L14" s="105"/>
      <c r="M14" s="105"/>
    </row>
    <row r="15" spans="1:13" ht="25.5" x14ac:dyDescent="0.2">
      <c r="A15" s="108">
        <v>8181</v>
      </c>
      <c r="B15" s="106" t="s">
        <v>535</v>
      </c>
      <c r="C15" s="110"/>
      <c r="D15" s="136">
        <v>0</v>
      </c>
      <c r="E15" s="110">
        <v>0</v>
      </c>
      <c r="F15" s="110">
        <v>0</v>
      </c>
      <c r="G15" s="81"/>
      <c r="H15" s="81"/>
      <c r="I15" s="81"/>
      <c r="J15" s="81"/>
      <c r="K15" s="82"/>
      <c r="L15" s="82"/>
      <c r="M15" s="82"/>
    </row>
    <row r="16" spans="1:13" x14ac:dyDescent="0.2">
      <c r="A16" s="134" t="s">
        <v>483</v>
      </c>
      <c r="B16" s="135" t="s">
        <v>484</v>
      </c>
      <c r="C16" s="138">
        <f>+C17</f>
        <v>0</v>
      </c>
      <c r="D16" s="147"/>
      <c r="E16" s="138">
        <f>+E17</f>
        <v>0</v>
      </c>
      <c r="F16" s="138">
        <v>0</v>
      </c>
      <c r="G16" s="94"/>
      <c r="H16" s="94"/>
      <c r="I16" s="94"/>
      <c r="J16" s="94"/>
      <c r="K16" s="105"/>
      <c r="L16" s="105"/>
      <c r="M16" s="105"/>
    </row>
    <row r="17" spans="1:13" ht="25.5" x14ac:dyDescent="0.2">
      <c r="A17" s="133" t="s">
        <v>485</v>
      </c>
      <c r="B17" s="113" t="s">
        <v>486</v>
      </c>
      <c r="C17" s="136">
        <f>+C18</f>
        <v>0</v>
      </c>
      <c r="D17" s="136"/>
      <c r="E17" s="136">
        <f t="shared" ref="E17" si="0">+E18</f>
        <v>0</v>
      </c>
      <c r="F17" s="111">
        <v>0</v>
      </c>
      <c r="G17" s="94"/>
      <c r="H17" s="94"/>
      <c r="I17" s="94"/>
      <c r="J17" s="94"/>
      <c r="K17" s="105"/>
      <c r="L17" s="105"/>
      <c r="M17" s="105"/>
    </row>
    <row r="18" spans="1:13" ht="25.5" x14ac:dyDescent="0.2">
      <c r="A18" s="86" t="s">
        <v>487</v>
      </c>
      <c r="B18" s="83" t="s">
        <v>488</v>
      </c>
      <c r="C18" s="110">
        <v>0</v>
      </c>
      <c r="D18" s="136"/>
      <c r="E18" s="110">
        <v>0</v>
      </c>
      <c r="F18" s="110">
        <v>0</v>
      </c>
      <c r="G18" s="81"/>
      <c r="H18" s="81"/>
      <c r="I18" s="81"/>
      <c r="J18" s="81"/>
      <c r="K18" s="82"/>
      <c r="L18" s="82"/>
      <c r="M18" s="82"/>
    </row>
    <row r="19" spans="1:13" x14ac:dyDescent="0.2">
      <c r="A19" s="134">
        <v>84</v>
      </c>
      <c r="B19" s="106" t="s">
        <v>532</v>
      </c>
      <c r="C19" s="110">
        <v>0</v>
      </c>
      <c r="D19" s="136"/>
      <c r="E19" s="110">
        <f>+E20</f>
        <v>0</v>
      </c>
      <c r="F19" s="110">
        <v>0</v>
      </c>
      <c r="G19" s="94"/>
      <c r="H19" s="94"/>
      <c r="I19" s="94"/>
      <c r="J19" s="94"/>
      <c r="K19" s="105"/>
      <c r="L19" s="105"/>
      <c r="M19" s="105"/>
    </row>
    <row r="20" spans="1:13" ht="25.5" x14ac:dyDescent="0.2">
      <c r="A20" s="108">
        <v>8445</v>
      </c>
      <c r="B20" s="106" t="s">
        <v>533</v>
      </c>
      <c r="C20" s="110">
        <v>0</v>
      </c>
      <c r="D20" s="136"/>
      <c r="E20" s="110"/>
      <c r="F20" s="110">
        <v>0</v>
      </c>
      <c r="G20" s="94"/>
      <c r="H20" s="94"/>
      <c r="I20" s="94"/>
      <c r="J20" s="94"/>
      <c r="K20" s="105"/>
      <c r="L20" s="105"/>
      <c r="M20" s="105"/>
    </row>
    <row r="21" spans="1:13" x14ac:dyDescent="0.2">
      <c r="A21" s="140" t="s">
        <v>59</v>
      </c>
      <c r="B21" s="141" t="s">
        <v>490</v>
      </c>
      <c r="C21" s="122">
        <f>+C22+C31+C36</f>
        <v>0</v>
      </c>
      <c r="D21" s="122">
        <f>+D22+D31+D36</f>
        <v>0</v>
      </c>
      <c r="E21" s="122">
        <f>+E22+E31+E36</f>
        <v>0</v>
      </c>
      <c r="F21" s="142" t="e">
        <f t="shared" ref="F21:F40" si="1">+E21/C21*100</f>
        <v>#DIV/0!</v>
      </c>
      <c r="G21" s="77"/>
      <c r="H21" s="77"/>
      <c r="I21" s="77"/>
      <c r="J21" s="77"/>
      <c r="K21" s="76"/>
      <c r="L21" s="76"/>
      <c r="M21" s="76"/>
    </row>
    <row r="22" spans="1:13" x14ac:dyDescent="0.2">
      <c r="A22" s="134" t="s">
        <v>61</v>
      </c>
      <c r="B22" s="135" t="s">
        <v>491</v>
      </c>
      <c r="C22" s="143">
        <f>+C23+C26+C28</f>
        <v>0</v>
      </c>
      <c r="D22" s="147">
        <v>0</v>
      </c>
      <c r="E22" s="143">
        <f>+E23+E26+E28</f>
        <v>0</v>
      </c>
      <c r="F22" s="138">
        <v>0</v>
      </c>
      <c r="G22" s="94"/>
      <c r="H22" s="94"/>
      <c r="I22" s="94"/>
      <c r="J22" s="94"/>
      <c r="K22" s="105"/>
      <c r="L22" s="105"/>
      <c r="M22" s="105"/>
    </row>
    <row r="23" spans="1:13" ht="25.5" x14ac:dyDescent="0.2">
      <c r="A23" s="133">
        <v>512</v>
      </c>
      <c r="B23" s="113" t="s">
        <v>523</v>
      </c>
      <c r="C23" s="136">
        <f>+C24+C25</f>
        <v>0</v>
      </c>
      <c r="D23" s="136"/>
      <c r="E23" s="136">
        <f>+E24+E25</f>
        <v>0</v>
      </c>
      <c r="F23" s="136">
        <v>0</v>
      </c>
      <c r="G23" s="94"/>
      <c r="H23" s="94"/>
      <c r="I23" s="94"/>
      <c r="J23" s="94"/>
      <c r="K23" s="105"/>
      <c r="L23" s="105"/>
      <c r="M23" s="105"/>
    </row>
    <row r="24" spans="1:13" ht="25.5" x14ac:dyDescent="0.2">
      <c r="A24" s="108">
        <v>5121</v>
      </c>
      <c r="B24" s="106" t="s">
        <v>524</v>
      </c>
      <c r="C24" s="110">
        <v>0</v>
      </c>
      <c r="D24" s="136"/>
      <c r="E24" s="110">
        <v>0</v>
      </c>
      <c r="F24" s="110">
        <v>0</v>
      </c>
      <c r="G24" s="94"/>
      <c r="H24" s="94"/>
      <c r="I24" s="94"/>
      <c r="J24" s="94"/>
      <c r="K24" s="105"/>
      <c r="L24" s="105"/>
      <c r="M24" s="105"/>
    </row>
    <row r="25" spans="1:13" ht="25.5" x14ac:dyDescent="0.2">
      <c r="A25" s="108">
        <v>5122</v>
      </c>
      <c r="B25" s="106" t="s">
        <v>525</v>
      </c>
      <c r="C25" s="110">
        <v>0</v>
      </c>
      <c r="D25" s="136"/>
      <c r="E25" s="110">
        <v>0</v>
      </c>
      <c r="F25" s="110">
        <v>0</v>
      </c>
      <c r="G25" s="94"/>
      <c r="H25" s="94"/>
      <c r="I25" s="94"/>
      <c r="J25" s="94"/>
      <c r="K25" s="105"/>
      <c r="L25" s="105"/>
      <c r="M25" s="105"/>
    </row>
    <row r="26" spans="1:13" x14ac:dyDescent="0.2">
      <c r="A26" s="133">
        <v>514</v>
      </c>
      <c r="B26" s="113" t="s">
        <v>526</v>
      </c>
      <c r="C26" s="136">
        <f>+C27</f>
        <v>0</v>
      </c>
      <c r="D26" s="136"/>
      <c r="E26" s="136">
        <f t="shared" ref="E26" si="2">+E27</f>
        <v>0</v>
      </c>
      <c r="F26" s="136">
        <v>0</v>
      </c>
      <c r="G26" s="94"/>
      <c r="H26" s="94"/>
      <c r="I26" s="94"/>
      <c r="J26" s="94"/>
      <c r="K26" s="105"/>
      <c r="L26" s="105"/>
      <c r="M26" s="105"/>
    </row>
    <row r="27" spans="1:13" x14ac:dyDescent="0.2">
      <c r="A27" s="108">
        <v>5141</v>
      </c>
      <c r="B27" s="106" t="s">
        <v>527</v>
      </c>
      <c r="C27" s="110"/>
      <c r="D27" s="136"/>
      <c r="E27" s="110">
        <v>0</v>
      </c>
      <c r="F27" s="110">
        <v>0</v>
      </c>
      <c r="G27" s="94"/>
      <c r="H27" s="94"/>
      <c r="I27" s="94"/>
      <c r="J27" s="94"/>
      <c r="K27" s="105"/>
      <c r="L27" s="105"/>
      <c r="M27" s="105"/>
    </row>
    <row r="28" spans="1:13" x14ac:dyDescent="0.2">
      <c r="A28" s="133">
        <v>517</v>
      </c>
      <c r="B28" s="113" t="s">
        <v>537</v>
      </c>
      <c r="C28" s="136">
        <f>+C29+C30</f>
        <v>0</v>
      </c>
      <c r="D28" s="136"/>
      <c r="E28" s="136">
        <f>+E29+E30</f>
        <v>0</v>
      </c>
      <c r="F28" s="136">
        <v>0</v>
      </c>
      <c r="G28" s="94"/>
      <c r="H28" s="94"/>
      <c r="I28" s="94"/>
      <c r="J28" s="94"/>
      <c r="K28" s="105"/>
      <c r="L28" s="105"/>
      <c r="M28" s="105"/>
    </row>
    <row r="29" spans="1:13" x14ac:dyDescent="0.2">
      <c r="A29" s="108">
        <v>5171</v>
      </c>
      <c r="B29" s="106" t="s">
        <v>538</v>
      </c>
      <c r="C29" s="110">
        <v>0</v>
      </c>
      <c r="D29" s="136"/>
      <c r="E29" s="110">
        <v>0</v>
      </c>
      <c r="F29" s="110">
        <v>0</v>
      </c>
      <c r="G29" s="94"/>
      <c r="H29" s="94"/>
      <c r="I29" s="94"/>
      <c r="J29" s="94"/>
      <c r="K29" s="105"/>
      <c r="L29" s="105"/>
      <c r="M29" s="105"/>
    </row>
    <row r="30" spans="1:13" x14ac:dyDescent="0.2">
      <c r="A30" s="108"/>
      <c r="B30" s="106"/>
      <c r="C30" s="110"/>
      <c r="D30" s="136"/>
      <c r="E30" s="110"/>
      <c r="F30" s="110"/>
      <c r="G30" s="94"/>
      <c r="H30" s="94"/>
      <c r="I30" s="94"/>
      <c r="J30" s="94"/>
      <c r="K30" s="105"/>
      <c r="L30" s="105"/>
      <c r="M30" s="105"/>
    </row>
    <row r="31" spans="1:13" x14ac:dyDescent="0.2">
      <c r="A31" s="134" t="s">
        <v>492</v>
      </c>
      <c r="B31" s="135" t="s">
        <v>493</v>
      </c>
      <c r="C31" s="143">
        <f>+C32+C34</f>
        <v>0</v>
      </c>
      <c r="D31" s="147">
        <v>0</v>
      </c>
      <c r="E31" s="143">
        <f>+E32+E34</f>
        <v>0</v>
      </c>
      <c r="F31" s="138">
        <v>0</v>
      </c>
      <c r="G31" s="94"/>
      <c r="H31" s="94"/>
      <c r="I31" s="94"/>
      <c r="J31" s="94"/>
      <c r="K31" s="105"/>
      <c r="L31" s="105"/>
      <c r="M31" s="105"/>
    </row>
    <row r="32" spans="1:13" ht="25.5" x14ac:dyDescent="0.2">
      <c r="A32" s="133" t="s">
        <v>494</v>
      </c>
      <c r="B32" s="113" t="s">
        <v>495</v>
      </c>
      <c r="C32" s="136">
        <f>+C33</f>
        <v>0</v>
      </c>
      <c r="D32" s="136"/>
      <c r="E32" s="136">
        <f t="shared" ref="E32" si="3">+E33</f>
        <v>0</v>
      </c>
      <c r="F32" s="111">
        <v>0</v>
      </c>
      <c r="G32" s="94"/>
      <c r="H32" s="94"/>
      <c r="I32" s="94"/>
      <c r="J32" s="94"/>
      <c r="K32" s="105"/>
      <c r="L32" s="105"/>
      <c r="M32" s="105"/>
    </row>
    <row r="33" spans="1:13" ht="25.5" x14ac:dyDescent="0.2">
      <c r="A33" s="86" t="s">
        <v>496</v>
      </c>
      <c r="B33" s="83" t="s">
        <v>495</v>
      </c>
      <c r="C33" s="110">
        <v>0</v>
      </c>
      <c r="D33" s="136"/>
      <c r="E33" s="110">
        <v>0</v>
      </c>
      <c r="F33" s="110">
        <v>0</v>
      </c>
      <c r="G33" s="81"/>
      <c r="H33" s="81"/>
      <c r="I33" s="81"/>
      <c r="J33" s="81"/>
      <c r="K33" s="82"/>
      <c r="L33" s="82"/>
      <c r="M33" s="82"/>
    </row>
    <row r="34" spans="1:13" ht="25.5" x14ac:dyDescent="0.2">
      <c r="A34" s="133" t="s">
        <v>497</v>
      </c>
      <c r="B34" s="113" t="s">
        <v>498</v>
      </c>
      <c r="C34" s="136">
        <v>0</v>
      </c>
      <c r="D34" s="136"/>
      <c r="E34" s="136">
        <f t="shared" ref="E34" si="4">+E35</f>
        <v>0</v>
      </c>
      <c r="F34" s="111">
        <v>0</v>
      </c>
      <c r="G34" s="94"/>
      <c r="H34" s="94"/>
      <c r="I34" s="94"/>
      <c r="J34" s="94"/>
      <c r="K34" s="105"/>
      <c r="L34" s="105"/>
      <c r="M34" s="105"/>
    </row>
    <row r="35" spans="1:13" ht="25.5" x14ac:dyDescent="0.2">
      <c r="A35" s="86" t="s">
        <v>499</v>
      </c>
      <c r="B35" s="83" t="s">
        <v>500</v>
      </c>
      <c r="C35" s="110">
        <v>0</v>
      </c>
      <c r="D35" s="136"/>
      <c r="E35" s="110">
        <v>0</v>
      </c>
      <c r="F35" s="110">
        <v>0</v>
      </c>
      <c r="G35" s="81"/>
      <c r="H35" s="81"/>
      <c r="I35" s="81"/>
      <c r="J35" s="81"/>
      <c r="K35" s="82"/>
      <c r="L35" s="82"/>
      <c r="M35" s="82"/>
    </row>
    <row r="36" spans="1:13" x14ac:dyDescent="0.2">
      <c r="A36" s="134" t="s">
        <v>501</v>
      </c>
      <c r="B36" s="135" t="s">
        <v>502</v>
      </c>
      <c r="C36" s="138">
        <f>+C37+C39</f>
        <v>0</v>
      </c>
      <c r="D36" s="147"/>
      <c r="E36" s="138">
        <f>+E37+E39</f>
        <v>0</v>
      </c>
      <c r="F36" s="138" t="e">
        <f t="shared" si="1"/>
        <v>#DIV/0!</v>
      </c>
      <c r="G36" s="81"/>
      <c r="H36" s="81"/>
      <c r="I36" s="81"/>
      <c r="J36" s="81"/>
      <c r="K36" s="82"/>
      <c r="L36" s="82"/>
      <c r="M36" s="82"/>
    </row>
    <row r="37" spans="1:13" ht="25.5" x14ac:dyDescent="0.2">
      <c r="A37" s="133" t="s">
        <v>503</v>
      </c>
      <c r="B37" s="113" t="s">
        <v>504</v>
      </c>
      <c r="C37" s="136">
        <f>+C38</f>
        <v>0</v>
      </c>
      <c r="D37" s="136"/>
      <c r="E37" s="136">
        <f t="shared" ref="E37" si="5">+E38</f>
        <v>0</v>
      </c>
      <c r="F37" s="111">
        <v>0</v>
      </c>
      <c r="G37" s="81"/>
      <c r="H37" s="81"/>
      <c r="I37" s="81"/>
      <c r="J37" s="81"/>
      <c r="K37" s="82"/>
      <c r="L37" s="82"/>
      <c r="M37" s="82"/>
    </row>
    <row r="38" spans="1:13" ht="25.5" x14ac:dyDescent="0.2">
      <c r="A38" s="86" t="s">
        <v>505</v>
      </c>
      <c r="B38" s="83" t="s">
        <v>506</v>
      </c>
      <c r="C38" s="110">
        <v>0</v>
      </c>
      <c r="D38" s="136"/>
      <c r="E38" s="110">
        <v>0</v>
      </c>
      <c r="F38" s="110">
        <v>0</v>
      </c>
      <c r="G38" s="82"/>
      <c r="H38" s="82"/>
      <c r="I38" s="82"/>
      <c r="J38" s="82"/>
      <c r="K38" s="82"/>
      <c r="L38" s="82"/>
      <c r="M38" s="82"/>
    </row>
    <row r="39" spans="1:13" ht="25.5" x14ac:dyDescent="0.2">
      <c r="A39" s="133" t="s">
        <v>507</v>
      </c>
      <c r="B39" s="113" t="s">
        <v>508</v>
      </c>
      <c r="C39" s="136">
        <f>+C40</f>
        <v>0</v>
      </c>
      <c r="D39" s="136"/>
      <c r="E39" s="136">
        <f t="shared" ref="E39" si="6">+E40</f>
        <v>0</v>
      </c>
      <c r="F39" s="136" t="e">
        <f t="shared" si="1"/>
        <v>#DIV/0!</v>
      </c>
      <c r="G39" s="82"/>
      <c r="H39" s="82"/>
      <c r="I39" s="82"/>
      <c r="J39" s="82"/>
      <c r="K39" s="82"/>
      <c r="L39" s="82"/>
      <c r="M39" s="82"/>
    </row>
    <row r="40" spans="1:13" ht="25.5" x14ac:dyDescent="0.2">
      <c r="A40" s="86" t="s">
        <v>509</v>
      </c>
      <c r="B40" s="83" t="s">
        <v>510</v>
      </c>
      <c r="C40" s="110"/>
      <c r="D40" s="136"/>
      <c r="E40" s="110"/>
      <c r="F40" s="110" t="e">
        <f t="shared" si="1"/>
        <v>#DIV/0!</v>
      </c>
      <c r="G40" s="82"/>
      <c r="H40" s="82"/>
      <c r="I40" s="82"/>
      <c r="J40" s="82"/>
      <c r="K40" s="82"/>
      <c r="L40" s="82"/>
      <c r="M40" s="82"/>
    </row>
  </sheetData>
  <mergeCells count="4">
    <mergeCell ref="A2:I2"/>
    <mergeCell ref="A8:B8"/>
    <mergeCell ref="A7:B7"/>
    <mergeCell ref="A5:F5"/>
  </mergeCells>
  <pageMargins left="0.70866141732283472" right="0.70866141732283472" top="0.35433070866141736" bottom="0.15748031496062992" header="0.31496062992125984" footer="0.31496062992125984"/>
  <pageSetup paperSize="9" scale="8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19"/>
  <sheetViews>
    <sheetView topLeftCell="B4" zoomScale="90" zoomScaleNormal="90" workbookViewId="0">
      <selection activeCell="E34" sqref="E34"/>
    </sheetView>
  </sheetViews>
  <sheetFormatPr defaultRowHeight="12.75" x14ac:dyDescent="0.2"/>
  <cols>
    <col min="1" max="1" width="15.85546875" style="27" customWidth="1"/>
    <col min="2" max="2" width="29.42578125" style="30" customWidth="1"/>
    <col min="3" max="3" width="20.140625" style="31" customWidth="1"/>
    <col min="4" max="4" width="17.7109375" style="32" bestFit="1" customWidth="1"/>
    <col min="5" max="5" width="16.5703125" style="31" bestFit="1" customWidth="1"/>
    <col min="6" max="6" width="12" style="31" customWidth="1"/>
    <col min="7" max="250" width="9.140625" style="27"/>
    <col min="251" max="251" width="15.85546875" style="27" customWidth="1"/>
    <col min="252" max="252" width="50.7109375" style="27" customWidth="1"/>
    <col min="253" max="253" width="20.140625" style="27" customWidth="1"/>
    <col min="254" max="255" width="17.7109375" style="27" bestFit="1" customWidth="1"/>
    <col min="256" max="256" width="16.5703125" style="27" bestFit="1" customWidth="1"/>
    <col min="257" max="257" width="15.7109375" style="27" bestFit="1" customWidth="1"/>
    <col min="258" max="258" width="18.42578125" style="27" bestFit="1" customWidth="1"/>
    <col min="259" max="259" width="15.42578125" style="27" bestFit="1" customWidth="1"/>
    <col min="260" max="260" width="9.42578125" style="27" bestFit="1" customWidth="1"/>
    <col min="261" max="261" width="15.42578125" style="27" bestFit="1" customWidth="1"/>
    <col min="262" max="262" width="9.42578125" style="27" bestFit="1" customWidth="1"/>
    <col min="263" max="506" width="9.140625" style="27"/>
    <col min="507" max="507" width="15.85546875" style="27" customWidth="1"/>
    <col min="508" max="508" width="50.7109375" style="27" customWidth="1"/>
    <col min="509" max="509" width="20.140625" style="27" customWidth="1"/>
    <col min="510" max="511" width="17.7109375" style="27" bestFit="1" customWidth="1"/>
    <col min="512" max="512" width="16.5703125" style="27" bestFit="1" customWidth="1"/>
    <col min="513" max="513" width="15.7109375" style="27" bestFit="1" customWidth="1"/>
    <col min="514" max="514" width="18.42578125" style="27" bestFit="1" customWidth="1"/>
    <col min="515" max="515" width="15.42578125" style="27" bestFit="1" customWidth="1"/>
    <col min="516" max="516" width="9.42578125" style="27" bestFit="1" customWidth="1"/>
    <col min="517" max="517" width="15.42578125" style="27" bestFit="1" customWidth="1"/>
    <col min="518" max="518" width="9.42578125" style="27" bestFit="1" customWidth="1"/>
    <col min="519" max="762" width="9.140625" style="27"/>
    <col min="763" max="763" width="15.85546875" style="27" customWidth="1"/>
    <col min="764" max="764" width="50.7109375" style="27" customWidth="1"/>
    <col min="765" max="765" width="20.140625" style="27" customWidth="1"/>
    <col min="766" max="767" width="17.7109375" style="27" bestFit="1" customWidth="1"/>
    <col min="768" max="768" width="16.5703125" style="27" bestFit="1" customWidth="1"/>
    <col min="769" max="769" width="15.7109375" style="27" bestFit="1" customWidth="1"/>
    <col min="770" max="770" width="18.42578125" style="27" bestFit="1" customWidth="1"/>
    <col min="771" max="771" width="15.42578125" style="27" bestFit="1" customWidth="1"/>
    <col min="772" max="772" width="9.42578125" style="27" bestFit="1" customWidth="1"/>
    <col min="773" max="773" width="15.42578125" style="27" bestFit="1" customWidth="1"/>
    <col min="774" max="774" width="9.42578125" style="27" bestFit="1" customWidth="1"/>
    <col min="775" max="1018" width="9.140625" style="27"/>
    <col min="1019" max="1019" width="15.85546875" style="27" customWidth="1"/>
    <col min="1020" max="1020" width="50.7109375" style="27" customWidth="1"/>
    <col min="1021" max="1021" width="20.140625" style="27" customWidth="1"/>
    <col min="1022" max="1023" width="17.7109375" style="27" bestFit="1" customWidth="1"/>
    <col min="1024" max="1024" width="16.5703125" style="27" bestFit="1" customWidth="1"/>
    <col min="1025" max="1025" width="15.7109375" style="27" bestFit="1" customWidth="1"/>
    <col min="1026" max="1026" width="18.42578125" style="27" bestFit="1" customWidth="1"/>
    <col min="1027" max="1027" width="15.42578125" style="27" bestFit="1" customWidth="1"/>
    <col min="1028" max="1028" width="9.42578125" style="27" bestFit="1" customWidth="1"/>
    <col min="1029" max="1029" width="15.42578125" style="27" bestFit="1" customWidth="1"/>
    <col min="1030" max="1030" width="9.42578125" style="27" bestFit="1" customWidth="1"/>
    <col min="1031" max="1274" width="9.140625" style="27"/>
    <col min="1275" max="1275" width="15.85546875" style="27" customWidth="1"/>
    <col min="1276" max="1276" width="50.7109375" style="27" customWidth="1"/>
    <col min="1277" max="1277" width="20.140625" style="27" customWidth="1"/>
    <col min="1278" max="1279" width="17.7109375" style="27" bestFit="1" customWidth="1"/>
    <col min="1280" max="1280" width="16.5703125" style="27" bestFit="1" customWidth="1"/>
    <col min="1281" max="1281" width="15.7109375" style="27" bestFit="1" customWidth="1"/>
    <col min="1282" max="1282" width="18.42578125" style="27" bestFit="1" customWidth="1"/>
    <col min="1283" max="1283" width="15.42578125" style="27" bestFit="1" customWidth="1"/>
    <col min="1284" max="1284" width="9.42578125" style="27" bestFit="1" customWidth="1"/>
    <col min="1285" max="1285" width="15.42578125" style="27" bestFit="1" customWidth="1"/>
    <col min="1286" max="1286" width="9.42578125" style="27" bestFit="1" customWidth="1"/>
    <col min="1287" max="1530" width="9.140625" style="27"/>
    <col min="1531" max="1531" width="15.85546875" style="27" customWidth="1"/>
    <col min="1532" max="1532" width="50.7109375" style="27" customWidth="1"/>
    <col min="1533" max="1533" width="20.140625" style="27" customWidth="1"/>
    <col min="1534" max="1535" width="17.7109375" style="27" bestFit="1" customWidth="1"/>
    <col min="1536" max="1536" width="16.5703125" style="27" bestFit="1" customWidth="1"/>
    <col min="1537" max="1537" width="15.7109375" style="27" bestFit="1" customWidth="1"/>
    <col min="1538" max="1538" width="18.42578125" style="27" bestFit="1" customWidth="1"/>
    <col min="1539" max="1539" width="15.42578125" style="27" bestFit="1" customWidth="1"/>
    <col min="1540" max="1540" width="9.42578125" style="27" bestFit="1" customWidth="1"/>
    <col min="1541" max="1541" width="15.42578125" style="27" bestFit="1" customWidth="1"/>
    <col min="1542" max="1542" width="9.42578125" style="27" bestFit="1" customWidth="1"/>
    <col min="1543" max="1786" width="9.140625" style="27"/>
    <col min="1787" max="1787" width="15.85546875" style="27" customWidth="1"/>
    <col min="1788" max="1788" width="50.7109375" style="27" customWidth="1"/>
    <col min="1789" max="1789" width="20.140625" style="27" customWidth="1"/>
    <col min="1790" max="1791" width="17.7109375" style="27" bestFit="1" customWidth="1"/>
    <col min="1792" max="1792" width="16.5703125" style="27" bestFit="1" customWidth="1"/>
    <col min="1793" max="1793" width="15.7109375" style="27" bestFit="1" customWidth="1"/>
    <col min="1794" max="1794" width="18.42578125" style="27" bestFit="1" customWidth="1"/>
    <col min="1795" max="1795" width="15.42578125" style="27" bestFit="1" customWidth="1"/>
    <col min="1796" max="1796" width="9.42578125" style="27" bestFit="1" customWidth="1"/>
    <col min="1797" max="1797" width="15.42578125" style="27" bestFit="1" customWidth="1"/>
    <col min="1798" max="1798" width="9.42578125" style="27" bestFit="1" customWidth="1"/>
    <col min="1799" max="2042" width="9.140625" style="27"/>
    <col min="2043" max="2043" width="15.85546875" style="27" customWidth="1"/>
    <col min="2044" max="2044" width="50.7109375" style="27" customWidth="1"/>
    <col min="2045" max="2045" width="20.140625" style="27" customWidth="1"/>
    <col min="2046" max="2047" width="17.7109375" style="27" bestFit="1" customWidth="1"/>
    <col min="2048" max="2048" width="16.5703125" style="27" bestFit="1" customWidth="1"/>
    <col min="2049" max="2049" width="15.7109375" style="27" bestFit="1" customWidth="1"/>
    <col min="2050" max="2050" width="18.42578125" style="27" bestFit="1" customWidth="1"/>
    <col min="2051" max="2051" width="15.42578125" style="27" bestFit="1" customWidth="1"/>
    <col min="2052" max="2052" width="9.42578125" style="27" bestFit="1" customWidth="1"/>
    <col min="2053" max="2053" width="15.42578125" style="27" bestFit="1" customWidth="1"/>
    <col min="2054" max="2054" width="9.42578125" style="27" bestFit="1" customWidth="1"/>
    <col min="2055" max="2298" width="9.140625" style="27"/>
    <col min="2299" max="2299" width="15.85546875" style="27" customWidth="1"/>
    <col min="2300" max="2300" width="50.7109375" style="27" customWidth="1"/>
    <col min="2301" max="2301" width="20.140625" style="27" customWidth="1"/>
    <col min="2302" max="2303" width="17.7109375" style="27" bestFit="1" customWidth="1"/>
    <col min="2304" max="2304" width="16.5703125" style="27" bestFit="1" customWidth="1"/>
    <col min="2305" max="2305" width="15.7109375" style="27" bestFit="1" customWidth="1"/>
    <col min="2306" max="2306" width="18.42578125" style="27" bestFit="1" customWidth="1"/>
    <col min="2307" max="2307" width="15.42578125" style="27" bestFit="1" customWidth="1"/>
    <col min="2308" max="2308" width="9.42578125" style="27" bestFit="1" customWidth="1"/>
    <col min="2309" max="2309" width="15.42578125" style="27" bestFit="1" customWidth="1"/>
    <col min="2310" max="2310" width="9.42578125" style="27" bestFit="1" customWidth="1"/>
    <col min="2311" max="2554" width="9.140625" style="27"/>
    <col min="2555" max="2555" width="15.85546875" style="27" customWidth="1"/>
    <col min="2556" max="2556" width="50.7109375" style="27" customWidth="1"/>
    <col min="2557" max="2557" width="20.140625" style="27" customWidth="1"/>
    <col min="2558" max="2559" width="17.7109375" style="27" bestFit="1" customWidth="1"/>
    <col min="2560" max="2560" width="16.5703125" style="27" bestFit="1" customWidth="1"/>
    <col min="2561" max="2561" width="15.7109375" style="27" bestFit="1" customWidth="1"/>
    <col min="2562" max="2562" width="18.42578125" style="27" bestFit="1" customWidth="1"/>
    <col min="2563" max="2563" width="15.42578125" style="27" bestFit="1" customWidth="1"/>
    <col min="2564" max="2564" width="9.42578125" style="27" bestFit="1" customWidth="1"/>
    <col min="2565" max="2565" width="15.42578125" style="27" bestFit="1" customWidth="1"/>
    <col min="2566" max="2566" width="9.42578125" style="27" bestFit="1" customWidth="1"/>
    <col min="2567" max="2810" width="9.140625" style="27"/>
    <col min="2811" max="2811" width="15.85546875" style="27" customWidth="1"/>
    <col min="2812" max="2812" width="50.7109375" style="27" customWidth="1"/>
    <col min="2813" max="2813" width="20.140625" style="27" customWidth="1"/>
    <col min="2814" max="2815" width="17.7109375" style="27" bestFit="1" customWidth="1"/>
    <col min="2816" max="2816" width="16.5703125" style="27" bestFit="1" customWidth="1"/>
    <col min="2817" max="2817" width="15.7109375" style="27" bestFit="1" customWidth="1"/>
    <col min="2818" max="2818" width="18.42578125" style="27" bestFit="1" customWidth="1"/>
    <col min="2819" max="2819" width="15.42578125" style="27" bestFit="1" customWidth="1"/>
    <col min="2820" max="2820" width="9.42578125" style="27" bestFit="1" customWidth="1"/>
    <col min="2821" max="2821" width="15.42578125" style="27" bestFit="1" customWidth="1"/>
    <col min="2822" max="2822" width="9.42578125" style="27" bestFit="1" customWidth="1"/>
    <col min="2823" max="3066" width="9.140625" style="27"/>
    <col min="3067" max="3067" width="15.85546875" style="27" customWidth="1"/>
    <col min="3068" max="3068" width="50.7109375" style="27" customWidth="1"/>
    <col min="3069" max="3069" width="20.140625" style="27" customWidth="1"/>
    <col min="3070" max="3071" width="17.7109375" style="27" bestFit="1" customWidth="1"/>
    <col min="3072" max="3072" width="16.5703125" style="27" bestFit="1" customWidth="1"/>
    <col min="3073" max="3073" width="15.7109375" style="27" bestFit="1" customWidth="1"/>
    <col min="3074" max="3074" width="18.42578125" style="27" bestFit="1" customWidth="1"/>
    <col min="3075" max="3075" width="15.42578125" style="27" bestFit="1" customWidth="1"/>
    <col min="3076" max="3076" width="9.42578125" style="27" bestFit="1" customWidth="1"/>
    <col min="3077" max="3077" width="15.42578125" style="27" bestFit="1" customWidth="1"/>
    <col min="3078" max="3078" width="9.42578125" style="27" bestFit="1" customWidth="1"/>
    <col min="3079" max="3322" width="9.140625" style="27"/>
    <col min="3323" max="3323" width="15.85546875" style="27" customWidth="1"/>
    <col min="3324" max="3324" width="50.7109375" style="27" customWidth="1"/>
    <col min="3325" max="3325" width="20.140625" style="27" customWidth="1"/>
    <col min="3326" max="3327" width="17.7109375" style="27" bestFit="1" customWidth="1"/>
    <col min="3328" max="3328" width="16.5703125" style="27" bestFit="1" customWidth="1"/>
    <col min="3329" max="3329" width="15.7109375" style="27" bestFit="1" customWidth="1"/>
    <col min="3330" max="3330" width="18.42578125" style="27" bestFit="1" customWidth="1"/>
    <col min="3331" max="3331" width="15.42578125" style="27" bestFit="1" customWidth="1"/>
    <col min="3332" max="3332" width="9.42578125" style="27" bestFit="1" customWidth="1"/>
    <col min="3333" max="3333" width="15.42578125" style="27" bestFit="1" customWidth="1"/>
    <col min="3334" max="3334" width="9.42578125" style="27" bestFit="1" customWidth="1"/>
    <col min="3335" max="3578" width="9.140625" style="27"/>
    <col min="3579" max="3579" width="15.85546875" style="27" customWidth="1"/>
    <col min="3580" max="3580" width="50.7109375" style="27" customWidth="1"/>
    <col min="3581" max="3581" width="20.140625" style="27" customWidth="1"/>
    <col min="3582" max="3583" width="17.7109375" style="27" bestFit="1" customWidth="1"/>
    <col min="3584" max="3584" width="16.5703125" style="27" bestFit="1" customWidth="1"/>
    <col min="3585" max="3585" width="15.7109375" style="27" bestFit="1" customWidth="1"/>
    <col min="3586" max="3586" width="18.42578125" style="27" bestFit="1" customWidth="1"/>
    <col min="3587" max="3587" width="15.42578125" style="27" bestFit="1" customWidth="1"/>
    <col min="3588" max="3588" width="9.42578125" style="27" bestFit="1" customWidth="1"/>
    <col min="3589" max="3589" width="15.42578125" style="27" bestFit="1" customWidth="1"/>
    <col min="3590" max="3590" width="9.42578125" style="27" bestFit="1" customWidth="1"/>
    <col min="3591" max="3834" width="9.140625" style="27"/>
    <col min="3835" max="3835" width="15.85546875" style="27" customWidth="1"/>
    <col min="3836" max="3836" width="50.7109375" style="27" customWidth="1"/>
    <col min="3837" max="3837" width="20.140625" style="27" customWidth="1"/>
    <col min="3838" max="3839" width="17.7109375" style="27" bestFit="1" customWidth="1"/>
    <col min="3840" max="3840" width="16.5703125" style="27" bestFit="1" customWidth="1"/>
    <col min="3841" max="3841" width="15.7109375" style="27" bestFit="1" customWidth="1"/>
    <col min="3842" max="3842" width="18.42578125" style="27" bestFit="1" customWidth="1"/>
    <col min="3843" max="3843" width="15.42578125" style="27" bestFit="1" customWidth="1"/>
    <col min="3844" max="3844" width="9.42578125" style="27" bestFit="1" customWidth="1"/>
    <col min="3845" max="3845" width="15.42578125" style="27" bestFit="1" customWidth="1"/>
    <col min="3846" max="3846" width="9.42578125" style="27" bestFit="1" customWidth="1"/>
    <col min="3847" max="4090" width="9.140625" style="27"/>
    <col min="4091" max="4091" width="15.85546875" style="27" customWidth="1"/>
    <col min="4092" max="4092" width="50.7109375" style="27" customWidth="1"/>
    <col min="4093" max="4093" width="20.140625" style="27" customWidth="1"/>
    <col min="4094" max="4095" width="17.7109375" style="27" bestFit="1" customWidth="1"/>
    <col min="4096" max="4096" width="16.5703125" style="27" bestFit="1" customWidth="1"/>
    <col min="4097" max="4097" width="15.7109375" style="27" bestFit="1" customWidth="1"/>
    <col min="4098" max="4098" width="18.42578125" style="27" bestFit="1" customWidth="1"/>
    <col min="4099" max="4099" width="15.42578125" style="27" bestFit="1" customWidth="1"/>
    <col min="4100" max="4100" width="9.42578125" style="27" bestFit="1" customWidth="1"/>
    <col min="4101" max="4101" width="15.42578125" style="27" bestFit="1" customWidth="1"/>
    <col min="4102" max="4102" width="9.42578125" style="27" bestFit="1" customWidth="1"/>
    <col min="4103" max="4346" width="9.140625" style="27"/>
    <col min="4347" max="4347" width="15.85546875" style="27" customWidth="1"/>
    <col min="4348" max="4348" width="50.7109375" style="27" customWidth="1"/>
    <col min="4349" max="4349" width="20.140625" style="27" customWidth="1"/>
    <col min="4350" max="4351" width="17.7109375" style="27" bestFit="1" customWidth="1"/>
    <col min="4352" max="4352" width="16.5703125" style="27" bestFit="1" customWidth="1"/>
    <col min="4353" max="4353" width="15.7109375" style="27" bestFit="1" customWidth="1"/>
    <col min="4354" max="4354" width="18.42578125" style="27" bestFit="1" customWidth="1"/>
    <col min="4355" max="4355" width="15.42578125" style="27" bestFit="1" customWidth="1"/>
    <col min="4356" max="4356" width="9.42578125" style="27" bestFit="1" customWidth="1"/>
    <col min="4357" max="4357" width="15.42578125" style="27" bestFit="1" customWidth="1"/>
    <col min="4358" max="4358" width="9.42578125" style="27" bestFit="1" customWidth="1"/>
    <col min="4359" max="4602" width="9.140625" style="27"/>
    <col min="4603" max="4603" width="15.85546875" style="27" customWidth="1"/>
    <col min="4604" max="4604" width="50.7109375" style="27" customWidth="1"/>
    <col min="4605" max="4605" width="20.140625" style="27" customWidth="1"/>
    <col min="4606" max="4607" width="17.7109375" style="27" bestFit="1" customWidth="1"/>
    <col min="4608" max="4608" width="16.5703125" style="27" bestFit="1" customWidth="1"/>
    <col min="4609" max="4609" width="15.7109375" style="27" bestFit="1" customWidth="1"/>
    <col min="4610" max="4610" width="18.42578125" style="27" bestFit="1" customWidth="1"/>
    <col min="4611" max="4611" width="15.42578125" style="27" bestFit="1" customWidth="1"/>
    <col min="4612" max="4612" width="9.42578125" style="27" bestFit="1" customWidth="1"/>
    <col min="4613" max="4613" width="15.42578125" style="27" bestFit="1" customWidth="1"/>
    <col min="4614" max="4614" width="9.42578125" style="27" bestFit="1" customWidth="1"/>
    <col min="4615" max="4858" width="9.140625" style="27"/>
    <col min="4859" max="4859" width="15.85546875" style="27" customWidth="1"/>
    <col min="4860" max="4860" width="50.7109375" style="27" customWidth="1"/>
    <col min="4861" max="4861" width="20.140625" style="27" customWidth="1"/>
    <col min="4862" max="4863" width="17.7109375" style="27" bestFit="1" customWidth="1"/>
    <col min="4864" max="4864" width="16.5703125" style="27" bestFit="1" customWidth="1"/>
    <col min="4865" max="4865" width="15.7109375" style="27" bestFit="1" customWidth="1"/>
    <col min="4866" max="4866" width="18.42578125" style="27" bestFit="1" customWidth="1"/>
    <col min="4867" max="4867" width="15.42578125" style="27" bestFit="1" customWidth="1"/>
    <col min="4868" max="4868" width="9.42578125" style="27" bestFit="1" customWidth="1"/>
    <col min="4869" max="4869" width="15.42578125" style="27" bestFit="1" customWidth="1"/>
    <col min="4870" max="4870" width="9.42578125" style="27" bestFit="1" customWidth="1"/>
    <col min="4871" max="5114" width="9.140625" style="27"/>
    <col min="5115" max="5115" width="15.85546875" style="27" customWidth="1"/>
    <col min="5116" max="5116" width="50.7109375" style="27" customWidth="1"/>
    <col min="5117" max="5117" width="20.140625" style="27" customWidth="1"/>
    <col min="5118" max="5119" width="17.7109375" style="27" bestFit="1" customWidth="1"/>
    <col min="5120" max="5120" width="16.5703125" style="27" bestFit="1" customWidth="1"/>
    <col min="5121" max="5121" width="15.7109375" style="27" bestFit="1" customWidth="1"/>
    <col min="5122" max="5122" width="18.42578125" style="27" bestFit="1" customWidth="1"/>
    <col min="5123" max="5123" width="15.42578125" style="27" bestFit="1" customWidth="1"/>
    <col min="5124" max="5124" width="9.42578125" style="27" bestFit="1" customWidth="1"/>
    <col min="5125" max="5125" width="15.42578125" style="27" bestFit="1" customWidth="1"/>
    <col min="5126" max="5126" width="9.42578125" style="27" bestFit="1" customWidth="1"/>
    <col min="5127" max="5370" width="9.140625" style="27"/>
    <col min="5371" max="5371" width="15.85546875" style="27" customWidth="1"/>
    <col min="5372" max="5372" width="50.7109375" style="27" customWidth="1"/>
    <col min="5373" max="5373" width="20.140625" style="27" customWidth="1"/>
    <col min="5374" max="5375" width="17.7109375" style="27" bestFit="1" customWidth="1"/>
    <col min="5376" max="5376" width="16.5703125" style="27" bestFit="1" customWidth="1"/>
    <col min="5377" max="5377" width="15.7109375" style="27" bestFit="1" customWidth="1"/>
    <col min="5378" max="5378" width="18.42578125" style="27" bestFit="1" customWidth="1"/>
    <col min="5379" max="5379" width="15.42578125" style="27" bestFit="1" customWidth="1"/>
    <col min="5380" max="5380" width="9.42578125" style="27" bestFit="1" customWidth="1"/>
    <col min="5381" max="5381" width="15.42578125" style="27" bestFit="1" customWidth="1"/>
    <col min="5382" max="5382" width="9.42578125" style="27" bestFit="1" customWidth="1"/>
    <col min="5383" max="5626" width="9.140625" style="27"/>
    <col min="5627" max="5627" width="15.85546875" style="27" customWidth="1"/>
    <col min="5628" max="5628" width="50.7109375" style="27" customWidth="1"/>
    <col min="5629" max="5629" width="20.140625" style="27" customWidth="1"/>
    <col min="5630" max="5631" width="17.7109375" style="27" bestFit="1" customWidth="1"/>
    <col min="5632" max="5632" width="16.5703125" style="27" bestFit="1" customWidth="1"/>
    <col min="5633" max="5633" width="15.7109375" style="27" bestFit="1" customWidth="1"/>
    <col min="5634" max="5634" width="18.42578125" style="27" bestFit="1" customWidth="1"/>
    <col min="5635" max="5635" width="15.42578125" style="27" bestFit="1" customWidth="1"/>
    <col min="5636" max="5636" width="9.42578125" style="27" bestFit="1" customWidth="1"/>
    <col min="5637" max="5637" width="15.42578125" style="27" bestFit="1" customWidth="1"/>
    <col min="5638" max="5638" width="9.42578125" style="27" bestFit="1" customWidth="1"/>
    <col min="5639" max="5882" width="9.140625" style="27"/>
    <col min="5883" max="5883" width="15.85546875" style="27" customWidth="1"/>
    <col min="5884" max="5884" width="50.7109375" style="27" customWidth="1"/>
    <col min="5885" max="5885" width="20.140625" style="27" customWidth="1"/>
    <col min="5886" max="5887" width="17.7109375" style="27" bestFit="1" customWidth="1"/>
    <col min="5888" max="5888" width="16.5703125" style="27" bestFit="1" customWidth="1"/>
    <col min="5889" max="5889" width="15.7109375" style="27" bestFit="1" customWidth="1"/>
    <col min="5890" max="5890" width="18.42578125" style="27" bestFit="1" customWidth="1"/>
    <col min="5891" max="5891" width="15.42578125" style="27" bestFit="1" customWidth="1"/>
    <col min="5892" max="5892" width="9.42578125" style="27" bestFit="1" customWidth="1"/>
    <col min="5893" max="5893" width="15.42578125" style="27" bestFit="1" customWidth="1"/>
    <col min="5894" max="5894" width="9.42578125" style="27" bestFit="1" customWidth="1"/>
    <col min="5895" max="6138" width="9.140625" style="27"/>
    <col min="6139" max="6139" width="15.85546875" style="27" customWidth="1"/>
    <col min="6140" max="6140" width="50.7109375" style="27" customWidth="1"/>
    <col min="6141" max="6141" width="20.140625" style="27" customWidth="1"/>
    <col min="6142" max="6143" width="17.7109375" style="27" bestFit="1" customWidth="1"/>
    <col min="6144" max="6144" width="16.5703125" style="27" bestFit="1" customWidth="1"/>
    <col min="6145" max="6145" width="15.7109375" style="27" bestFit="1" customWidth="1"/>
    <col min="6146" max="6146" width="18.42578125" style="27" bestFit="1" customWidth="1"/>
    <col min="6147" max="6147" width="15.42578125" style="27" bestFit="1" customWidth="1"/>
    <col min="6148" max="6148" width="9.42578125" style="27" bestFit="1" customWidth="1"/>
    <col min="6149" max="6149" width="15.42578125" style="27" bestFit="1" customWidth="1"/>
    <col min="6150" max="6150" width="9.42578125" style="27" bestFit="1" customWidth="1"/>
    <col min="6151" max="6394" width="9.140625" style="27"/>
    <col min="6395" max="6395" width="15.85546875" style="27" customWidth="1"/>
    <col min="6396" max="6396" width="50.7109375" style="27" customWidth="1"/>
    <col min="6397" max="6397" width="20.140625" style="27" customWidth="1"/>
    <col min="6398" max="6399" width="17.7109375" style="27" bestFit="1" customWidth="1"/>
    <col min="6400" max="6400" width="16.5703125" style="27" bestFit="1" customWidth="1"/>
    <col min="6401" max="6401" width="15.7109375" style="27" bestFit="1" customWidth="1"/>
    <col min="6402" max="6402" width="18.42578125" style="27" bestFit="1" customWidth="1"/>
    <col min="6403" max="6403" width="15.42578125" style="27" bestFit="1" customWidth="1"/>
    <col min="6404" max="6404" width="9.42578125" style="27" bestFit="1" customWidth="1"/>
    <col min="6405" max="6405" width="15.42578125" style="27" bestFit="1" customWidth="1"/>
    <col min="6406" max="6406" width="9.42578125" style="27" bestFit="1" customWidth="1"/>
    <col min="6407" max="6650" width="9.140625" style="27"/>
    <col min="6651" max="6651" width="15.85546875" style="27" customWidth="1"/>
    <col min="6652" max="6652" width="50.7109375" style="27" customWidth="1"/>
    <col min="6653" max="6653" width="20.140625" style="27" customWidth="1"/>
    <col min="6654" max="6655" width="17.7109375" style="27" bestFit="1" customWidth="1"/>
    <col min="6656" max="6656" width="16.5703125" style="27" bestFit="1" customWidth="1"/>
    <col min="6657" max="6657" width="15.7109375" style="27" bestFit="1" customWidth="1"/>
    <col min="6658" max="6658" width="18.42578125" style="27" bestFit="1" customWidth="1"/>
    <col min="6659" max="6659" width="15.42578125" style="27" bestFit="1" customWidth="1"/>
    <col min="6660" max="6660" width="9.42578125" style="27" bestFit="1" customWidth="1"/>
    <col min="6661" max="6661" width="15.42578125" style="27" bestFit="1" customWidth="1"/>
    <col min="6662" max="6662" width="9.42578125" style="27" bestFit="1" customWidth="1"/>
    <col min="6663" max="6906" width="9.140625" style="27"/>
    <col min="6907" max="6907" width="15.85546875" style="27" customWidth="1"/>
    <col min="6908" max="6908" width="50.7109375" style="27" customWidth="1"/>
    <col min="6909" max="6909" width="20.140625" style="27" customWidth="1"/>
    <col min="6910" max="6911" width="17.7109375" style="27" bestFit="1" customWidth="1"/>
    <col min="6912" max="6912" width="16.5703125" style="27" bestFit="1" customWidth="1"/>
    <col min="6913" max="6913" width="15.7109375" style="27" bestFit="1" customWidth="1"/>
    <col min="6914" max="6914" width="18.42578125" style="27" bestFit="1" customWidth="1"/>
    <col min="6915" max="6915" width="15.42578125" style="27" bestFit="1" customWidth="1"/>
    <col min="6916" max="6916" width="9.42578125" style="27" bestFit="1" customWidth="1"/>
    <col min="6917" max="6917" width="15.42578125" style="27" bestFit="1" customWidth="1"/>
    <col min="6918" max="6918" width="9.42578125" style="27" bestFit="1" customWidth="1"/>
    <col min="6919" max="7162" width="9.140625" style="27"/>
    <col min="7163" max="7163" width="15.85546875" style="27" customWidth="1"/>
    <col min="7164" max="7164" width="50.7109375" style="27" customWidth="1"/>
    <col min="7165" max="7165" width="20.140625" style="27" customWidth="1"/>
    <col min="7166" max="7167" width="17.7109375" style="27" bestFit="1" customWidth="1"/>
    <col min="7168" max="7168" width="16.5703125" style="27" bestFit="1" customWidth="1"/>
    <col min="7169" max="7169" width="15.7109375" style="27" bestFit="1" customWidth="1"/>
    <col min="7170" max="7170" width="18.42578125" style="27" bestFit="1" customWidth="1"/>
    <col min="7171" max="7171" width="15.42578125" style="27" bestFit="1" customWidth="1"/>
    <col min="7172" max="7172" width="9.42578125" style="27" bestFit="1" customWidth="1"/>
    <col min="7173" max="7173" width="15.42578125" style="27" bestFit="1" customWidth="1"/>
    <col min="7174" max="7174" width="9.42578125" style="27" bestFit="1" customWidth="1"/>
    <col min="7175" max="7418" width="9.140625" style="27"/>
    <col min="7419" max="7419" width="15.85546875" style="27" customWidth="1"/>
    <col min="7420" max="7420" width="50.7109375" style="27" customWidth="1"/>
    <col min="7421" max="7421" width="20.140625" style="27" customWidth="1"/>
    <col min="7422" max="7423" width="17.7109375" style="27" bestFit="1" customWidth="1"/>
    <col min="7424" max="7424" width="16.5703125" style="27" bestFit="1" customWidth="1"/>
    <col min="7425" max="7425" width="15.7109375" style="27" bestFit="1" customWidth="1"/>
    <col min="7426" max="7426" width="18.42578125" style="27" bestFit="1" customWidth="1"/>
    <col min="7427" max="7427" width="15.42578125" style="27" bestFit="1" customWidth="1"/>
    <col min="7428" max="7428" width="9.42578125" style="27" bestFit="1" customWidth="1"/>
    <col min="7429" max="7429" width="15.42578125" style="27" bestFit="1" customWidth="1"/>
    <col min="7430" max="7430" width="9.42578125" style="27" bestFit="1" customWidth="1"/>
    <col min="7431" max="7674" width="9.140625" style="27"/>
    <col min="7675" max="7675" width="15.85546875" style="27" customWidth="1"/>
    <col min="7676" max="7676" width="50.7109375" style="27" customWidth="1"/>
    <col min="7677" max="7677" width="20.140625" style="27" customWidth="1"/>
    <col min="7678" max="7679" width="17.7109375" style="27" bestFit="1" customWidth="1"/>
    <col min="7680" max="7680" width="16.5703125" style="27" bestFit="1" customWidth="1"/>
    <col min="7681" max="7681" width="15.7109375" style="27" bestFit="1" customWidth="1"/>
    <col min="7682" max="7682" width="18.42578125" style="27" bestFit="1" customWidth="1"/>
    <col min="7683" max="7683" width="15.42578125" style="27" bestFit="1" customWidth="1"/>
    <col min="7684" max="7684" width="9.42578125" style="27" bestFit="1" customWidth="1"/>
    <col min="7685" max="7685" width="15.42578125" style="27" bestFit="1" customWidth="1"/>
    <col min="7686" max="7686" width="9.42578125" style="27" bestFit="1" customWidth="1"/>
    <col min="7687" max="7930" width="9.140625" style="27"/>
    <col min="7931" max="7931" width="15.85546875" style="27" customWidth="1"/>
    <col min="7932" max="7932" width="50.7109375" style="27" customWidth="1"/>
    <col min="7933" max="7933" width="20.140625" style="27" customWidth="1"/>
    <col min="7934" max="7935" width="17.7109375" style="27" bestFit="1" customWidth="1"/>
    <col min="7936" max="7936" width="16.5703125" style="27" bestFit="1" customWidth="1"/>
    <col min="7937" max="7937" width="15.7109375" style="27" bestFit="1" customWidth="1"/>
    <col min="7938" max="7938" width="18.42578125" style="27" bestFit="1" customWidth="1"/>
    <col min="7939" max="7939" width="15.42578125" style="27" bestFit="1" customWidth="1"/>
    <col min="7940" max="7940" width="9.42578125" style="27" bestFit="1" customWidth="1"/>
    <col min="7941" max="7941" width="15.42578125" style="27" bestFit="1" customWidth="1"/>
    <col min="7942" max="7942" width="9.42578125" style="27" bestFit="1" customWidth="1"/>
    <col min="7943" max="8186" width="9.140625" style="27"/>
    <col min="8187" max="8187" width="15.85546875" style="27" customWidth="1"/>
    <col min="8188" max="8188" width="50.7109375" style="27" customWidth="1"/>
    <col min="8189" max="8189" width="20.140625" style="27" customWidth="1"/>
    <col min="8190" max="8191" width="17.7109375" style="27" bestFit="1" customWidth="1"/>
    <col min="8192" max="8192" width="16.5703125" style="27" bestFit="1" customWidth="1"/>
    <col min="8193" max="8193" width="15.7109375" style="27" bestFit="1" customWidth="1"/>
    <col min="8194" max="8194" width="18.42578125" style="27" bestFit="1" customWidth="1"/>
    <col min="8195" max="8195" width="15.42578125" style="27" bestFit="1" customWidth="1"/>
    <col min="8196" max="8196" width="9.42578125" style="27" bestFit="1" customWidth="1"/>
    <col min="8197" max="8197" width="15.42578125" style="27" bestFit="1" customWidth="1"/>
    <col min="8198" max="8198" width="9.42578125" style="27" bestFit="1" customWidth="1"/>
    <col min="8199" max="8442" width="9.140625" style="27"/>
    <col min="8443" max="8443" width="15.85546875" style="27" customWidth="1"/>
    <col min="8444" max="8444" width="50.7109375" style="27" customWidth="1"/>
    <col min="8445" max="8445" width="20.140625" style="27" customWidth="1"/>
    <col min="8446" max="8447" width="17.7109375" style="27" bestFit="1" customWidth="1"/>
    <col min="8448" max="8448" width="16.5703125" style="27" bestFit="1" customWidth="1"/>
    <col min="8449" max="8449" width="15.7109375" style="27" bestFit="1" customWidth="1"/>
    <col min="8450" max="8450" width="18.42578125" style="27" bestFit="1" customWidth="1"/>
    <col min="8451" max="8451" width="15.42578125" style="27" bestFit="1" customWidth="1"/>
    <col min="8452" max="8452" width="9.42578125" style="27" bestFit="1" customWidth="1"/>
    <col min="8453" max="8453" width="15.42578125" style="27" bestFit="1" customWidth="1"/>
    <col min="8454" max="8454" width="9.42578125" style="27" bestFit="1" customWidth="1"/>
    <col min="8455" max="8698" width="9.140625" style="27"/>
    <col min="8699" max="8699" width="15.85546875" style="27" customWidth="1"/>
    <col min="8700" max="8700" width="50.7109375" style="27" customWidth="1"/>
    <col min="8701" max="8701" width="20.140625" style="27" customWidth="1"/>
    <col min="8702" max="8703" width="17.7109375" style="27" bestFit="1" customWidth="1"/>
    <col min="8704" max="8704" width="16.5703125" style="27" bestFit="1" customWidth="1"/>
    <col min="8705" max="8705" width="15.7109375" style="27" bestFit="1" customWidth="1"/>
    <col min="8706" max="8706" width="18.42578125" style="27" bestFit="1" customWidth="1"/>
    <col min="8707" max="8707" width="15.42578125" style="27" bestFit="1" customWidth="1"/>
    <col min="8708" max="8708" width="9.42578125" style="27" bestFit="1" customWidth="1"/>
    <col min="8709" max="8709" width="15.42578125" style="27" bestFit="1" customWidth="1"/>
    <col min="8710" max="8710" width="9.42578125" style="27" bestFit="1" customWidth="1"/>
    <col min="8711" max="8954" width="9.140625" style="27"/>
    <col min="8955" max="8955" width="15.85546875" style="27" customWidth="1"/>
    <col min="8956" max="8956" width="50.7109375" style="27" customWidth="1"/>
    <col min="8957" max="8957" width="20.140625" style="27" customWidth="1"/>
    <col min="8958" max="8959" width="17.7109375" style="27" bestFit="1" customWidth="1"/>
    <col min="8960" max="8960" width="16.5703125" style="27" bestFit="1" customWidth="1"/>
    <col min="8961" max="8961" width="15.7109375" style="27" bestFit="1" customWidth="1"/>
    <col min="8962" max="8962" width="18.42578125" style="27" bestFit="1" customWidth="1"/>
    <col min="8963" max="8963" width="15.42578125" style="27" bestFit="1" customWidth="1"/>
    <col min="8964" max="8964" width="9.42578125" style="27" bestFit="1" customWidth="1"/>
    <col min="8965" max="8965" width="15.42578125" style="27" bestFit="1" customWidth="1"/>
    <col min="8966" max="8966" width="9.42578125" style="27" bestFit="1" customWidth="1"/>
    <col min="8967" max="9210" width="9.140625" style="27"/>
    <col min="9211" max="9211" width="15.85546875" style="27" customWidth="1"/>
    <col min="9212" max="9212" width="50.7109375" style="27" customWidth="1"/>
    <col min="9213" max="9213" width="20.140625" style="27" customWidth="1"/>
    <col min="9214" max="9215" width="17.7109375" style="27" bestFit="1" customWidth="1"/>
    <col min="9216" max="9216" width="16.5703125" style="27" bestFit="1" customWidth="1"/>
    <col min="9217" max="9217" width="15.7109375" style="27" bestFit="1" customWidth="1"/>
    <col min="9218" max="9218" width="18.42578125" style="27" bestFit="1" customWidth="1"/>
    <col min="9219" max="9219" width="15.42578125" style="27" bestFit="1" customWidth="1"/>
    <col min="9220" max="9220" width="9.42578125" style="27" bestFit="1" customWidth="1"/>
    <col min="9221" max="9221" width="15.42578125" style="27" bestFit="1" customWidth="1"/>
    <col min="9222" max="9222" width="9.42578125" style="27" bestFit="1" customWidth="1"/>
    <col min="9223" max="9466" width="9.140625" style="27"/>
    <col min="9467" max="9467" width="15.85546875" style="27" customWidth="1"/>
    <col min="9468" max="9468" width="50.7109375" style="27" customWidth="1"/>
    <col min="9469" max="9469" width="20.140625" style="27" customWidth="1"/>
    <col min="9470" max="9471" width="17.7109375" style="27" bestFit="1" customWidth="1"/>
    <col min="9472" max="9472" width="16.5703125" style="27" bestFit="1" customWidth="1"/>
    <col min="9473" max="9473" width="15.7109375" style="27" bestFit="1" customWidth="1"/>
    <col min="9474" max="9474" width="18.42578125" style="27" bestFit="1" customWidth="1"/>
    <col min="9475" max="9475" width="15.42578125" style="27" bestFit="1" customWidth="1"/>
    <col min="9476" max="9476" width="9.42578125" style="27" bestFit="1" customWidth="1"/>
    <col min="9477" max="9477" width="15.42578125" style="27" bestFit="1" customWidth="1"/>
    <col min="9478" max="9478" width="9.42578125" style="27" bestFit="1" customWidth="1"/>
    <col min="9479" max="9722" width="9.140625" style="27"/>
    <col min="9723" max="9723" width="15.85546875" style="27" customWidth="1"/>
    <col min="9724" max="9724" width="50.7109375" style="27" customWidth="1"/>
    <col min="9725" max="9725" width="20.140625" style="27" customWidth="1"/>
    <col min="9726" max="9727" width="17.7109375" style="27" bestFit="1" customWidth="1"/>
    <col min="9728" max="9728" width="16.5703125" style="27" bestFit="1" customWidth="1"/>
    <col min="9729" max="9729" width="15.7109375" style="27" bestFit="1" customWidth="1"/>
    <col min="9730" max="9730" width="18.42578125" style="27" bestFit="1" customWidth="1"/>
    <col min="9731" max="9731" width="15.42578125" style="27" bestFit="1" customWidth="1"/>
    <col min="9732" max="9732" width="9.42578125" style="27" bestFit="1" customWidth="1"/>
    <col min="9733" max="9733" width="15.42578125" style="27" bestFit="1" customWidth="1"/>
    <col min="9734" max="9734" width="9.42578125" style="27" bestFit="1" customWidth="1"/>
    <col min="9735" max="9978" width="9.140625" style="27"/>
    <col min="9979" max="9979" width="15.85546875" style="27" customWidth="1"/>
    <col min="9980" max="9980" width="50.7109375" style="27" customWidth="1"/>
    <col min="9981" max="9981" width="20.140625" style="27" customWidth="1"/>
    <col min="9982" max="9983" width="17.7109375" style="27" bestFit="1" customWidth="1"/>
    <col min="9984" max="9984" width="16.5703125" style="27" bestFit="1" customWidth="1"/>
    <col min="9985" max="9985" width="15.7109375" style="27" bestFit="1" customWidth="1"/>
    <col min="9986" max="9986" width="18.42578125" style="27" bestFit="1" customWidth="1"/>
    <col min="9987" max="9987" width="15.42578125" style="27" bestFit="1" customWidth="1"/>
    <col min="9988" max="9988" width="9.42578125" style="27" bestFit="1" customWidth="1"/>
    <col min="9989" max="9989" width="15.42578125" style="27" bestFit="1" customWidth="1"/>
    <col min="9990" max="9990" width="9.42578125" style="27" bestFit="1" customWidth="1"/>
    <col min="9991" max="10234" width="9.140625" style="27"/>
    <col min="10235" max="10235" width="15.85546875" style="27" customWidth="1"/>
    <col min="10236" max="10236" width="50.7109375" style="27" customWidth="1"/>
    <col min="10237" max="10237" width="20.140625" style="27" customWidth="1"/>
    <col min="10238" max="10239" width="17.7109375" style="27" bestFit="1" customWidth="1"/>
    <col min="10240" max="10240" width="16.5703125" style="27" bestFit="1" customWidth="1"/>
    <col min="10241" max="10241" width="15.7109375" style="27" bestFit="1" customWidth="1"/>
    <col min="10242" max="10242" width="18.42578125" style="27" bestFit="1" customWidth="1"/>
    <col min="10243" max="10243" width="15.42578125" style="27" bestFit="1" customWidth="1"/>
    <col min="10244" max="10244" width="9.42578125" style="27" bestFit="1" customWidth="1"/>
    <col min="10245" max="10245" width="15.42578125" style="27" bestFit="1" customWidth="1"/>
    <col min="10246" max="10246" width="9.42578125" style="27" bestFit="1" customWidth="1"/>
    <col min="10247" max="10490" width="9.140625" style="27"/>
    <col min="10491" max="10491" width="15.85546875" style="27" customWidth="1"/>
    <col min="10492" max="10492" width="50.7109375" style="27" customWidth="1"/>
    <col min="10493" max="10493" width="20.140625" style="27" customWidth="1"/>
    <col min="10494" max="10495" width="17.7109375" style="27" bestFit="1" customWidth="1"/>
    <col min="10496" max="10496" width="16.5703125" style="27" bestFit="1" customWidth="1"/>
    <col min="10497" max="10497" width="15.7109375" style="27" bestFit="1" customWidth="1"/>
    <col min="10498" max="10498" width="18.42578125" style="27" bestFit="1" customWidth="1"/>
    <col min="10499" max="10499" width="15.42578125" style="27" bestFit="1" customWidth="1"/>
    <col min="10500" max="10500" width="9.42578125" style="27" bestFit="1" customWidth="1"/>
    <col min="10501" max="10501" width="15.42578125" style="27" bestFit="1" customWidth="1"/>
    <col min="10502" max="10502" width="9.42578125" style="27" bestFit="1" customWidth="1"/>
    <col min="10503" max="10746" width="9.140625" style="27"/>
    <col min="10747" max="10747" width="15.85546875" style="27" customWidth="1"/>
    <col min="10748" max="10748" width="50.7109375" style="27" customWidth="1"/>
    <col min="10749" max="10749" width="20.140625" style="27" customWidth="1"/>
    <col min="10750" max="10751" width="17.7109375" style="27" bestFit="1" customWidth="1"/>
    <col min="10752" max="10752" width="16.5703125" style="27" bestFit="1" customWidth="1"/>
    <col min="10753" max="10753" width="15.7109375" style="27" bestFit="1" customWidth="1"/>
    <col min="10754" max="10754" width="18.42578125" style="27" bestFit="1" customWidth="1"/>
    <col min="10755" max="10755" width="15.42578125" style="27" bestFit="1" customWidth="1"/>
    <col min="10756" max="10756" width="9.42578125" style="27" bestFit="1" customWidth="1"/>
    <col min="10757" max="10757" width="15.42578125" style="27" bestFit="1" customWidth="1"/>
    <col min="10758" max="10758" width="9.42578125" style="27" bestFit="1" customWidth="1"/>
    <col min="10759" max="11002" width="9.140625" style="27"/>
    <col min="11003" max="11003" width="15.85546875" style="27" customWidth="1"/>
    <col min="11004" max="11004" width="50.7109375" style="27" customWidth="1"/>
    <col min="11005" max="11005" width="20.140625" style="27" customWidth="1"/>
    <col min="11006" max="11007" width="17.7109375" style="27" bestFit="1" customWidth="1"/>
    <col min="11008" max="11008" width="16.5703125" style="27" bestFit="1" customWidth="1"/>
    <col min="11009" max="11009" width="15.7109375" style="27" bestFit="1" customWidth="1"/>
    <col min="11010" max="11010" width="18.42578125" style="27" bestFit="1" customWidth="1"/>
    <col min="11011" max="11011" width="15.42578125" style="27" bestFit="1" customWidth="1"/>
    <col min="11012" max="11012" width="9.42578125" style="27" bestFit="1" customWidth="1"/>
    <col min="11013" max="11013" width="15.42578125" style="27" bestFit="1" customWidth="1"/>
    <col min="11014" max="11014" width="9.42578125" style="27" bestFit="1" customWidth="1"/>
    <col min="11015" max="11258" width="9.140625" style="27"/>
    <col min="11259" max="11259" width="15.85546875" style="27" customWidth="1"/>
    <col min="11260" max="11260" width="50.7109375" style="27" customWidth="1"/>
    <col min="11261" max="11261" width="20.140625" style="27" customWidth="1"/>
    <col min="11262" max="11263" width="17.7109375" style="27" bestFit="1" customWidth="1"/>
    <col min="11264" max="11264" width="16.5703125" style="27" bestFit="1" customWidth="1"/>
    <col min="11265" max="11265" width="15.7109375" style="27" bestFit="1" customWidth="1"/>
    <col min="11266" max="11266" width="18.42578125" style="27" bestFit="1" customWidth="1"/>
    <col min="11267" max="11267" width="15.42578125" style="27" bestFit="1" customWidth="1"/>
    <col min="11268" max="11268" width="9.42578125" style="27" bestFit="1" customWidth="1"/>
    <col min="11269" max="11269" width="15.42578125" style="27" bestFit="1" customWidth="1"/>
    <col min="11270" max="11270" width="9.42578125" style="27" bestFit="1" customWidth="1"/>
    <col min="11271" max="11514" width="9.140625" style="27"/>
    <col min="11515" max="11515" width="15.85546875" style="27" customWidth="1"/>
    <col min="11516" max="11516" width="50.7109375" style="27" customWidth="1"/>
    <col min="11517" max="11517" width="20.140625" style="27" customWidth="1"/>
    <col min="11518" max="11519" width="17.7109375" style="27" bestFit="1" customWidth="1"/>
    <col min="11520" max="11520" width="16.5703125" style="27" bestFit="1" customWidth="1"/>
    <col min="11521" max="11521" width="15.7109375" style="27" bestFit="1" customWidth="1"/>
    <col min="11522" max="11522" width="18.42578125" style="27" bestFit="1" customWidth="1"/>
    <col min="11523" max="11523" width="15.42578125" style="27" bestFit="1" customWidth="1"/>
    <col min="11524" max="11524" width="9.42578125" style="27" bestFit="1" customWidth="1"/>
    <col min="11525" max="11525" width="15.42578125" style="27" bestFit="1" customWidth="1"/>
    <col min="11526" max="11526" width="9.42578125" style="27" bestFit="1" customWidth="1"/>
    <col min="11527" max="11770" width="9.140625" style="27"/>
    <col min="11771" max="11771" width="15.85546875" style="27" customWidth="1"/>
    <col min="11772" max="11772" width="50.7109375" style="27" customWidth="1"/>
    <col min="11773" max="11773" width="20.140625" style="27" customWidth="1"/>
    <col min="11774" max="11775" width="17.7109375" style="27" bestFit="1" customWidth="1"/>
    <col min="11776" max="11776" width="16.5703125" style="27" bestFit="1" customWidth="1"/>
    <col min="11777" max="11777" width="15.7109375" style="27" bestFit="1" customWidth="1"/>
    <col min="11778" max="11778" width="18.42578125" style="27" bestFit="1" customWidth="1"/>
    <col min="11779" max="11779" width="15.42578125" style="27" bestFit="1" customWidth="1"/>
    <col min="11780" max="11780" width="9.42578125" style="27" bestFit="1" customWidth="1"/>
    <col min="11781" max="11781" width="15.42578125" style="27" bestFit="1" customWidth="1"/>
    <col min="11782" max="11782" width="9.42578125" style="27" bestFit="1" customWidth="1"/>
    <col min="11783" max="12026" width="9.140625" style="27"/>
    <col min="12027" max="12027" width="15.85546875" style="27" customWidth="1"/>
    <col min="12028" max="12028" width="50.7109375" style="27" customWidth="1"/>
    <col min="12029" max="12029" width="20.140625" style="27" customWidth="1"/>
    <col min="12030" max="12031" width="17.7109375" style="27" bestFit="1" customWidth="1"/>
    <col min="12032" max="12032" width="16.5703125" style="27" bestFit="1" customWidth="1"/>
    <col min="12033" max="12033" width="15.7109375" style="27" bestFit="1" customWidth="1"/>
    <col min="12034" max="12034" width="18.42578125" style="27" bestFit="1" customWidth="1"/>
    <col min="12035" max="12035" width="15.42578125" style="27" bestFit="1" customWidth="1"/>
    <col min="12036" max="12036" width="9.42578125" style="27" bestFit="1" customWidth="1"/>
    <col min="12037" max="12037" width="15.42578125" style="27" bestFit="1" customWidth="1"/>
    <col min="12038" max="12038" width="9.42578125" style="27" bestFit="1" customWidth="1"/>
    <col min="12039" max="12282" width="9.140625" style="27"/>
    <col min="12283" max="12283" width="15.85546875" style="27" customWidth="1"/>
    <col min="12284" max="12284" width="50.7109375" style="27" customWidth="1"/>
    <col min="12285" max="12285" width="20.140625" style="27" customWidth="1"/>
    <col min="12286" max="12287" width="17.7109375" style="27" bestFit="1" customWidth="1"/>
    <col min="12288" max="12288" width="16.5703125" style="27" bestFit="1" customWidth="1"/>
    <col min="12289" max="12289" width="15.7109375" style="27" bestFit="1" customWidth="1"/>
    <col min="12290" max="12290" width="18.42578125" style="27" bestFit="1" customWidth="1"/>
    <col min="12291" max="12291" width="15.42578125" style="27" bestFit="1" customWidth="1"/>
    <col min="12292" max="12292" width="9.42578125" style="27" bestFit="1" customWidth="1"/>
    <col min="12293" max="12293" width="15.42578125" style="27" bestFit="1" customWidth="1"/>
    <col min="12294" max="12294" width="9.42578125" style="27" bestFit="1" customWidth="1"/>
    <col min="12295" max="12538" width="9.140625" style="27"/>
    <col min="12539" max="12539" width="15.85546875" style="27" customWidth="1"/>
    <col min="12540" max="12540" width="50.7109375" style="27" customWidth="1"/>
    <col min="12541" max="12541" width="20.140625" style="27" customWidth="1"/>
    <col min="12542" max="12543" width="17.7109375" style="27" bestFit="1" customWidth="1"/>
    <col min="12544" max="12544" width="16.5703125" style="27" bestFit="1" customWidth="1"/>
    <col min="12545" max="12545" width="15.7109375" style="27" bestFit="1" customWidth="1"/>
    <col min="12546" max="12546" width="18.42578125" style="27" bestFit="1" customWidth="1"/>
    <col min="12547" max="12547" width="15.42578125" style="27" bestFit="1" customWidth="1"/>
    <col min="12548" max="12548" width="9.42578125" style="27" bestFit="1" customWidth="1"/>
    <col min="12549" max="12549" width="15.42578125" style="27" bestFit="1" customWidth="1"/>
    <col min="12550" max="12550" width="9.42578125" style="27" bestFit="1" customWidth="1"/>
    <col min="12551" max="12794" width="9.140625" style="27"/>
    <col min="12795" max="12795" width="15.85546875" style="27" customWidth="1"/>
    <col min="12796" max="12796" width="50.7109375" style="27" customWidth="1"/>
    <col min="12797" max="12797" width="20.140625" style="27" customWidth="1"/>
    <col min="12798" max="12799" width="17.7109375" style="27" bestFit="1" customWidth="1"/>
    <col min="12800" max="12800" width="16.5703125" style="27" bestFit="1" customWidth="1"/>
    <col min="12801" max="12801" width="15.7109375" style="27" bestFit="1" customWidth="1"/>
    <col min="12802" max="12802" width="18.42578125" style="27" bestFit="1" customWidth="1"/>
    <col min="12803" max="12803" width="15.42578125" style="27" bestFit="1" customWidth="1"/>
    <col min="12804" max="12804" width="9.42578125" style="27" bestFit="1" customWidth="1"/>
    <col min="12805" max="12805" width="15.42578125" style="27" bestFit="1" customWidth="1"/>
    <col min="12806" max="12806" width="9.42578125" style="27" bestFit="1" customWidth="1"/>
    <col min="12807" max="13050" width="9.140625" style="27"/>
    <col min="13051" max="13051" width="15.85546875" style="27" customWidth="1"/>
    <col min="13052" max="13052" width="50.7109375" style="27" customWidth="1"/>
    <col min="13053" max="13053" width="20.140625" style="27" customWidth="1"/>
    <col min="13054" max="13055" width="17.7109375" style="27" bestFit="1" customWidth="1"/>
    <col min="13056" max="13056" width="16.5703125" style="27" bestFit="1" customWidth="1"/>
    <col min="13057" max="13057" width="15.7109375" style="27" bestFit="1" customWidth="1"/>
    <col min="13058" max="13058" width="18.42578125" style="27" bestFit="1" customWidth="1"/>
    <col min="13059" max="13059" width="15.42578125" style="27" bestFit="1" customWidth="1"/>
    <col min="13060" max="13060" width="9.42578125" style="27" bestFit="1" customWidth="1"/>
    <col min="13061" max="13061" width="15.42578125" style="27" bestFit="1" customWidth="1"/>
    <col min="13062" max="13062" width="9.42578125" style="27" bestFit="1" customWidth="1"/>
    <col min="13063" max="13306" width="9.140625" style="27"/>
    <col min="13307" max="13307" width="15.85546875" style="27" customWidth="1"/>
    <col min="13308" max="13308" width="50.7109375" style="27" customWidth="1"/>
    <col min="13309" max="13309" width="20.140625" style="27" customWidth="1"/>
    <col min="13310" max="13311" width="17.7109375" style="27" bestFit="1" customWidth="1"/>
    <col min="13312" max="13312" width="16.5703125" style="27" bestFit="1" customWidth="1"/>
    <col min="13313" max="13313" width="15.7109375" style="27" bestFit="1" customWidth="1"/>
    <col min="13314" max="13314" width="18.42578125" style="27" bestFit="1" customWidth="1"/>
    <col min="13315" max="13315" width="15.42578125" style="27" bestFit="1" customWidth="1"/>
    <col min="13316" max="13316" width="9.42578125" style="27" bestFit="1" customWidth="1"/>
    <col min="13317" max="13317" width="15.42578125" style="27" bestFit="1" customWidth="1"/>
    <col min="13318" max="13318" width="9.42578125" style="27" bestFit="1" customWidth="1"/>
    <col min="13319" max="13562" width="9.140625" style="27"/>
    <col min="13563" max="13563" width="15.85546875" style="27" customWidth="1"/>
    <col min="13564" max="13564" width="50.7109375" style="27" customWidth="1"/>
    <col min="13565" max="13565" width="20.140625" style="27" customWidth="1"/>
    <col min="13566" max="13567" width="17.7109375" style="27" bestFit="1" customWidth="1"/>
    <col min="13568" max="13568" width="16.5703125" style="27" bestFit="1" customWidth="1"/>
    <col min="13569" max="13569" width="15.7109375" style="27" bestFit="1" customWidth="1"/>
    <col min="13570" max="13570" width="18.42578125" style="27" bestFit="1" customWidth="1"/>
    <col min="13571" max="13571" width="15.42578125" style="27" bestFit="1" customWidth="1"/>
    <col min="13572" max="13572" width="9.42578125" style="27" bestFit="1" customWidth="1"/>
    <col min="13573" max="13573" width="15.42578125" style="27" bestFit="1" customWidth="1"/>
    <col min="13574" max="13574" width="9.42578125" style="27" bestFit="1" customWidth="1"/>
    <col min="13575" max="13818" width="9.140625" style="27"/>
    <col min="13819" max="13819" width="15.85546875" style="27" customWidth="1"/>
    <col min="13820" max="13820" width="50.7109375" style="27" customWidth="1"/>
    <col min="13821" max="13821" width="20.140625" style="27" customWidth="1"/>
    <col min="13822" max="13823" width="17.7109375" style="27" bestFit="1" customWidth="1"/>
    <col min="13824" max="13824" width="16.5703125" style="27" bestFit="1" customWidth="1"/>
    <col min="13825" max="13825" width="15.7109375" style="27" bestFit="1" customWidth="1"/>
    <col min="13826" max="13826" width="18.42578125" style="27" bestFit="1" customWidth="1"/>
    <col min="13827" max="13827" width="15.42578125" style="27" bestFit="1" customWidth="1"/>
    <col min="13828" max="13828" width="9.42578125" style="27" bestFit="1" customWidth="1"/>
    <col min="13829" max="13829" width="15.42578125" style="27" bestFit="1" customWidth="1"/>
    <col min="13830" max="13830" width="9.42578125" style="27" bestFit="1" customWidth="1"/>
    <col min="13831" max="14074" width="9.140625" style="27"/>
    <col min="14075" max="14075" width="15.85546875" style="27" customWidth="1"/>
    <col min="14076" max="14076" width="50.7109375" style="27" customWidth="1"/>
    <col min="14077" max="14077" width="20.140625" style="27" customWidth="1"/>
    <col min="14078" max="14079" width="17.7109375" style="27" bestFit="1" customWidth="1"/>
    <col min="14080" max="14080" width="16.5703125" style="27" bestFit="1" customWidth="1"/>
    <col min="14081" max="14081" width="15.7109375" style="27" bestFit="1" customWidth="1"/>
    <col min="14082" max="14082" width="18.42578125" style="27" bestFit="1" customWidth="1"/>
    <col min="14083" max="14083" width="15.42578125" style="27" bestFit="1" customWidth="1"/>
    <col min="14084" max="14084" width="9.42578125" style="27" bestFit="1" customWidth="1"/>
    <col min="14085" max="14085" width="15.42578125" style="27" bestFit="1" customWidth="1"/>
    <col min="14086" max="14086" width="9.42578125" style="27" bestFit="1" customWidth="1"/>
    <col min="14087" max="14330" width="9.140625" style="27"/>
    <col min="14331" max="14331" width="15.85546875" style="27" customWidth="1"/>
    <col min="14332" max="14332" width="50.7109375" style="27" customWidth="1"/>
    <col min="14333" max="14333" width="20.140625" style="27" customWidth="1"/>
    <col min="14334" max="14335" width="17.7109375" style="27" bestFit="1" customWidth="1"/>
    <col min="14336" max="14336" width="16.5703125" style="27" bestFit="1" customWidth="1"/>
    <col min="14337" max="14337" width="15.7109375" style="27" bestFit="1" customWidth="1"/>
    <col min="14338" max="14338" width="18.42578125" style="27" bestFit="1" customWidth="1"/>
    <col min="14339" max="14339" width="15.42578125" style="27" bestFit="1" customWidth="1"/>
    <col min="14340" max="14340" width="9.42578125" style="27" bestFit="1" customWidth="1"/>
    <col min="14341" max="14341" width="15.42578125" style="27" bestFit="1" customWidth="1"/>
    <col min="14342" max="14342" width="9.42578125" style="27" bestFit="1" customWidth="1"/>
    <col min="14343" max="14586" width="9.140625" style="27"/>
    <col min="14587" max="14587" width="15.85546875" style="27" customWidth="1"/>
    <col min="14588" max="14588" width="50.7109375" style="27" customWidth="1"/>
    <col min="14589" max="14589" width="20.140625" style="27" customWidth="1"/>
    <col min="14590" max="14591" width="17.7109375" style="27" bestFit="1" customWidth="1"/>
    <col min="14592" max="14592" width="16.5703125" style="27" bestFit="1" customWidth="1"/>
    <col min="14593" max="14593" width="15.7109375" style="27" bestFit="1" customWidth="1"/>
    <col min="14594" max="14594" width="18.42578125" style="27" bestFit="1" customWidth="1"/>
    <col min="14595" max="14595" width="15.42578125" style="27" bestFit="1" customWidth="1"/>
    <col min="14596" max="14596" width="9.42578125" style="27" bestFit="1" customWidth="1"/>
    <col min="14597" max="14597" width="15.42578125" style="27" bestFit="1" customWidth="1"/>
    <col min="14598" max="14598" width="9.42578125" style="27" bestFit="1" customWidth="1"/>
    <col min="14599" max="14842" width="9.140625" style="27"/>
    <col min="14843" max="14843" width="15.85546875" style="27" customWidth="1"/>
    <col min="14844" max="14844" width="50.7109375" style="27" customWidth="1"/>
    <col min="14845" max="14845" width="20.140625" style="27" customWidth="1"/>
    <col min="14846" max="14847" width="17.7109375" style="27" bestFit="1" customWidth="1"/>
    <col min="14848" max="14848" width="16.5703125" style="27" bestFit="1" customWidth="1"/>
    <col min="14849" max="14849" width="15.7109375" style="27" bestFit="1" customWidth="1"/>
    <col min="14850" max="14850" width="18.42578125" style="27" bestFit="1" customWidth="1"/>
    <col min="14851" max="14851" width="15.42578125" style="27" bestFit="1" customWidth="1"/>
    <col min="14852" max="14852" width="9.42578125" style="27" bestFit="1" customWidth="1"/>
    <col min="14853" max="14853" width="15.42578125" style="27" bestFit="1" customWidth="1"/>
    <col min="14854" max="14854" width="9.42578125" style="27" bestFit="1" customWidth="1"/>
    <col min="14855" max="15098" width="9.140625" style="27"/>
    <col min="15099" max="15099" width="15.85546875" style="27" customWidth="1"/>
    <col min="15100" max="15100" width="50.7109375" style="27" customWidth="1"/>
    <col min="15101" max="15101" width="20.140625" style="27" customWidth="1"/>
    <col min="15102" max="15103" width="17.7109375" style="27" bestFit="1" customWidth="1"/>
    <col min="15104" max="15104" width="16.5703125" style="27" bestFit="1" customWidth="1"/>
    <col min="15105" max="15105" width="15.7109375" style="27" bestFit="1" customWidth="1"/>
    <col min="15106" max="15106" width="18.42578125" style="27" bestFit="1" customWidth="1"/>
    <col min="15107" max="15107" width="15.42578125" style="27" bestFit="1" customWidth="1"/>
    <col min="15108" max="15108" width="9.42578125" style="27" bestFit="1" customWidth="1"/>
    <col min="15109" max="15109" width="15.42578125" style="27" bestFit="1" customWidth="1"/>
    <col min="15110" max="15110" width="9.42578125" style="27" bestFit="1" customWidth="1"/>
    <col min="15111" max="15354" width="9.140625" style="27"/>
    <col min="15355" max="15355" width="15.85546875" style="27" customWidth="1"/>
    <col min="15356" max="15356" width="50.7109375" style="27" customWidth="1"/>
    <col min="15357" max="15357" width="20.140625" style="27" customWidth="1"/>
    <col min="15358" max="15359" width="17.7109375" style="27" bestFit="1" customWidth="1"/>
    <col min="15360" max="15360" width="16.5703125" style="27" bestFit="1" customWidth="1"/>
    <col min="15361" max="15361" width="15.7109375" style="27" bestFit="1" customWidth="1"/>
    <col min="15362" max="15362" width="18.42578125" style="27" bestFit="1" customWidth="1"/>
    <col min="15363" max="15363" width="15.42578125" style="27" bestFit="1" customWidth="1"/>
    <col min="15364" max="15364" width="9.42578125" style="27" bestFit="1" customWidth="1"/>
    <col min="15365" max="15365" width="15.42578125" style="27" bestFit="1" customWidth="1"/>
    <col min="15366" max="15366" width="9.42578125" style="27" bestFit="1" customWidth="1"/>
    <col min="15367" max="15610" width="9.140625" style="27"/>
    <col min="15611" max="15611" width="15.85546875" style="27" customWidth="1"/>
    <col min="15612" max="15612" width="50.7109375" style="27" customWidth="1"/>
    <col min="15613" max="15613" width="20.140625" style="27" customWidth="1"/>
    <col min="15614" max="15615" width="17.7109375" style="27" bestFit="1" customWidth="1"/>
    <col min="15616" max="15616" width="16.5703125" style="27" bestFit="1" customWidth="1"/>
    <col min="15617" max="15617" width="15.7109375" style="27" bestFit="1" customWidth="1"/>
    <col min="15618" max="15618" width="18.42578125" style="27" bestFit="1" customWidth="1"/>
    <col min="15619" max="15619" width="15.42578125" style="27" bestFit="1" customWidth="1"/>
    <col min="15620" max="15620" width="9.42578125" style="27" bestFit="1" customWidth="1"/>
    <col min="15621" max="15621" width="15.42578125" style="27" bestFit="1" customWidth="1"/>
    <col min="15622" max="15622" width="9.42578125" style="27" bestFit="1" customWidth="1"/>
    <col min="15623" max="15866" width="9.140625" style="27"/>
    <col min="15867" max="15867" width="15.85546875" style="27" customWidth="1"/>
    <col min="15868" max="15868" width="50.7109375" style="27" customWidth="1"/>
    <col min="15869" max="15869" width="20.140625" style="27" customWidth="1"/>
    <col min="15870" max="15871" width="17.7109375" style="27" bestFit="1" customWidth="1"/>
    <col min="15872" max="15872" width="16.5703125" style="27" bestFit="1" customWidth="1"/>
    <col min="15873" max="15873" width="15.7109375" style="27" bestFit="1" customWidth="1"/>
    <col min="15874" max="15874" width="18.42578125" style="27" bestFit="1" customWidth="1"/>
    <col min="15875" max="15875" width="15.42578125" style="27" bestFit="1" customWidth="1"/>
    <col min="15876" max="15876" width="9.42578125" style="27" bestFit="1" customWidth="1"/>
    <col min="15877" max="15877" width="15.42578125" style="27" bestFit="1" customWidth="1"/>
    <col min="15878" max="15878" width="9.42578125" style="27" bestFit="1" customWidth="1"/>
    <col min="15879" max="16122" width="9.140625" style="27"/>
    <col min="16123" max="16123" width="15.85546875" style="27" customWidth="1"/>
    <col min="16124" max="16124" width="50.7109375" style="27" customWidth="1"/>
    <col min="16125" max="16125" width="20.140625" style="27" customWidth="1"/>
    <col min="16126" max="16127" width="17.7109375" style="27" bestFit="1" customWidth="1"/>
    <col min="16128" max="16128" width="16.5703125" style="27" bestFit="1" customWidth="1"/>
    <col min="16129" max="16129" width="15.7109375" style="27" bestFit="1" customWidth="1"/>
    <col min="16130" max="16130" width="18.42578125" style="27" bestFit="1" customWidth="1"/>
    <col min="16131" max="16131" width="15.42578125" style="27" bestFit="1" customWidth="1"/>
    <col min="16132" max="16132" width="9.42578125" style="27" bestFit="1" customWidth="1"/>
    <col min="16133" max="16133" width="15.42578125" style="27" bestFit="1" customWidth="1"/>
    <col min="16134" max="16134" width="9.42578125" style="27" bestFit="1" customWidth="1"/>
    <col min="16135" max="16384" width="9.140625" style="27"/>
  </cols>
  <sheetData>
    <row r="1" spans="1:9" ht="18" hidden="1" customHeight="1" x14ac:dyDescent="0.2">
      <c r="A1" s="91"/>
      <c r="B1" s="91"/>
      <c r="C1" s="91"/>
      <c r="D1" s="91"/>
      <c r="E1" s="91"/>
      <c r="F1" s="91"/>
      <c r="G1" s="87"/>
      <c r="H1" s="87"/>
      <c r="I1" s="87"/>
    </row>
    <row r="2" spans="1:9" ht="15.75" hidden="1" customHeight="1" x14ac:dyDescent="0.2">
      <c r="A2" s="310"/>
      <c r="B2" s="310"/>
      <c r="C2" s="310"/>
      <c r="D2" s="310"/>
      <c r="E2" s="310"/>
      <c r="F2" s="310"/>
      <c r="G2" s="87"/>
      <c r="H2" s="87"/>
      <c r="I2" s="87"/>
    </row>
    <row r="3" spans="1:9" ht="18" hidden="1" customHeight="1" x14ac:dyDescent="0.2">
      <c r="A3" s="91"/>
      <c r="B3" s="91"/>
      <c r="C3" s="91"/>
      <c r="D3" s="91"/>
      <c r="E3" s="91"/>
      <c r="F3" s="91"/>
      <c r="G3" s="87"/>
      <c r="H3" s="87"/>
      <c r="I3" s="87"/>
    </row>
    <row r="4" spans="1:9" ht="18" x14ac:dyDescent="0.2">
      <c r="A4" s="91"/>
      <c r="B4" s="91"/>
      <c r="C4" s="91"/>
      <c r="D4" s="91"/>
      <c r="E4" s="91"/>
      <c r="F4" s="91"/>
      <c r="G4" s="87"/>
      <c r="H4" s="87"/>
      <c r="I4" s="87"/>
    </row>
    <row r="5" spans="1:9" ht="15.75" customHeight="1" x14ac:dyDescent="0.2">
      <c r="A5" s="310" t="s">
        <v>249</v>
      </c>
      <c r="B5" s="310"/>
      <c r="C5" s="310"/>
      <c r="D5" s="310"/>
      <c r="E5" s="310"/>
      <c r="F5" s="310"/>
      <c r="G5" s="87"/>
      <c r="H5" s="87"/>
      <c r="I5" s="87"/>
    </row>
    <row r="6" spans="1:9" ht="18" x14ac:dyDescent="0.2">
      <c r="A6" s="91"/>
      <c r="B6" s="91"/>
      <c r="C6" s="91"/>
      <c r="D6" s="91"/>
      <c r="E6" s="91"/>
      <c r="F6" s="91"/>
      <c r="G6" s="87"/>
      <c r="H6" s="87"/>
      <c r="I6" s="87"/>
    </row>
    <row r="7" spans="1:9" s="28" customFormat="1" ht="57" x14ac:dyDescent="0.25">
      <c r="A7" s="309" t="s">
        <v>3</v>
      </c>
      <c r="B7" s="309"/>
      <c r="C7" s="102" t="s">
        <v>541</v>
      </c>
      <c r="D7" s="102" t="s">
        <v>543</v>
      </c>
      <c r="E7" s="102" t="s">
        <v>544</v>
      </c>
      <c r="F7" s="97" t="s">
        <v>4</v>
      </c>
      <c r="G7" s="88"/>
      <c r="H7" s="88"/>
      <c r="I7" s="88"/>
    </row>
    <row r="8" spans="1:9" s="29" customFormat="1" ht="11.25" x14ac:dyDescent="0.25">
      <c r="A8" s="308">
        <v>1</v>
      </c>
      <c r="B8" s="308"/>
      <c r="C8" s="98">
        <v>2</v>
      </c>
      <c r="D8" s="98">
        <v>3</v>
      </c>
      <c r="E8" s="98">
        <v>4</v>
      </c>
      <c r="F8" s="98">
        <v>5</v>
      </c>
      <c r="G8" s="89"/>
      <c r="H8" s="89"/>
      <c r="I8" s="89"/>
    </row>
    <row r="9" spans="1:9" ht="12.75" customHeight="1" x14ac:dyDescent="0.2">
      <c r="A9" s="99" t="s">
        <v>246</v>
      </c>
      <c r="B9" s="99" t="s">
        <v>23</v>
      </c>
      <c r="C9" s="100" t="s">
        <v>25</v>
      </c>
      <c r="D9" s="100" t="s">
        <v>25</v>
      </c>
      <c r="E9" s="100" t="s">
        <v>25</v>
      </c>
      <c r="F9" s="100" t="s">
        <v>23</v>
      </c>
      <c r="G9" s="95"/>
      <c r="H9" s="95"/>
      <c r="I9" s="95"/>
    </row>
    <row r="10" spans="1:9" x14ac:dyDescent="0.2">
      <c r="A10" s="134" t="s">
        <v>247</v>
      </c>
      <c r="B10" s="135" t="s">
        <v>23</v>
      </c>
      <c r="C10" s="139">
        <f t="shared" ref="C10:D11" si="0">+C11</f>
        <v>0</v>
      </c>
      <c r="D10" s="139">
        <f t="shared" si="0"/>
        <v>0</v>
      </c>
      <c r="E10" s="138">
        <f>E11</f>
        <v>0</v>
      </c>
      <c r="F10" s="138">
        <v>0</v>
      </c>
      <c r="G10" s="105"/>
      <c r="H10" s="105"/>
      <c r="I10" s="105"/>
    </row>
    <row r="11" spans="1:9" x14ac:dyDescent="0.2">
      <c r="A11" s="133" t="s">
        <v>54</v>
      </c>
      <c r="B11" s="113" t="s">
        <v>55</v>
      </c>
      <c r="C11" s="137">
        <f t="shared" si="0"/>
        <v>0</v>
      </c>
      <c r="D11" s="137">
        <f t="shared" si="0"/>
        <v>0</v>
      </c>
      <c r="E11" s="136">
        <f>E12</f>
        <v>0</v>
      </c>
      <c r="F11" s="136">
        <v>0</v>
      </c>
      <c r="G11" s="105"/>
      <c r="H11" s="105"/>
      <c r="I11" s="105"/>
    </row>
    <row r="12" spans="1:9" x14ac:dyDescent="0.2">
      <c r="A12" s="108" t="s">
        <v>57</v>
      </c>
      <c r="B12" s="96" t="s">
        <v>58</v>
      </c>
      <c r="C12" s="92"/>
      <c r="D12" s="93"/>
      <c r="E12" s="92"/>
      <c r="F12" s="110">
        <v>0</v>
      </c>
      <c r="G12" s="95"/>
      <c r="H12" s="95"/>
      <c r="I12" s="95"/>
    </row>
    <row r="13" spans="1:9" x14ac:dyDescent="0.2">
      <c r="A13" s="134" t="s">
        <v>489</v>
      </c>
      <c r="B13" s="135" t="s">
        <v>23</v>
      </c>
      <c r="C13" s="139">
        <f>+C14+C16+C18</f>
        <v>0</v>
      </c>
      <c r="D13" s="139">
        <f>+D14+D16+D18</f>
        <v>0</v>
      </c>
      <c r="E13" s="139">
        <f>+E14+E16+E18</f>
        <v>0</v>
      </c>
      <c r="F13" s="138" t="e">
        <f t="shared" ref="F13:F15" si="1">+E13/C13*100</f>
        <v>#DIV/0!</v>
      </c>
      <c r="G13" s="105"/>
      <c r="H13" s="105"/>
      <c r="I13" s="105"/>
    </row>
    <row r="14" spans="1:9" x14ac:dyDescent="0.2">
      <c r="A14" s="133" t="s">
        <v>71</v>
      </c>
      <c r="B14" s="113" t="s">
        <v>470</v>
      </c>
      <c r="C14" s="137">
        <f>+C15</f>
        <v>0</v>
      </c>
      <c r="D14" s="137">
        <f>+D15</f>
        <v>0</v>
      </c>
      <c r="E14" s="137">
        <f>+E15</f>
        <v>0</v>
      </c>
      <c r="F14" s="136" t="e">
        <f t="shared" si="1"/>
        <v>#DIV/0!</v>
      </c>
      <c r="G14" s="105"/>
      <c r="H14" s="105"/>
      <c r="I14" s="105"/>
    </row>
    <row r="15" spans="1:9" x14ac:dyDescent="0.2">
      <c r="A15" s="108" t="s">
        <v>73</v>
      </c>
      <c r="B15" s="96" t="s">
        <v>470</v>
      </c>
      <c r="C15" s="101"/>
      <c r="D15" s="93"/>
      <c r="E15" s="101"/>
      <c r="F15" s="110" t="e">
        <f t="shared" si="1"/>
        <v>#DIV/0!</v>
      </c>
      <c r="G15" s="95"/>
      <c r="H15" s="95"/>
      <c r="I15" s="95"/>
    </row>
    <row r="16" spans="1:9" x14ac:dyDescent="0.2">
      <c r="A16" s="133" t="s">
        <v>54</v>
      </c>
      <c r="B16" s="113" t="s">
        <v>55</v>
      </c>
      <c r="C16" s="137">
        <f>+C17</f>
        <v>0</v>
      </c>
      <c r="D16" s="137">
        <f>+D17</f>
        <v>0</v>
      </c>
      <c r="E16" s="137">
        <f>+E17</f>
        <v>0</v>
      </c>
      <c r="F16" s="136">
        <v>0</v>
      </c>
      <c r="G16" s="105"/>
      <c r="H16" s="105"/>
      <c r="I16" s="105"/>
    </row>
    <row r="17" spans="1:9" x14ac:dyDescent="0.2">
      <c r="A17" s="108" t="s">
        <v>57</v>
      </c>
      <c r="B17" s="96" t="s">
        <v>58</v>
      </c>
      <c r="C17" s="101"/>
      <c r="D17" s="93"/>
      <c r="E17" s="101"/>
      <c r="F17" s="110">
        <v>0</v>
      </c>
      <c r="G17" s="95"/>
      <c r="H17" s="95"/>
      <c r="I17" s="95"/>
    </row>
    <row r="18" spans="1:9" x14ac:dyDescent="0.2">
      <c r="A18" s="133" t="s">
        <v>59</v>
      </c>
      <c r="B18" s="113" t="s">
        <v>60</v>
      </c>
      <c r="C18" s="137">
        <f>+C19</f>
        <v>0</v>
      </c>
      <c r="D18" s="137">
        <f>+D19</f>
        <v>0</v>
      </c>
      <c r="E18" s="137">
        <f>+E19</f>
        <v>0</v>
      </c>
      <c r="F18" s="136">
        <v>0</v>
      </c>
      <c r="G18" s="105"/>
      <c r="H18" s="105"/>
      <c r="I18" s="105"/>
    </row>
    <row r="19" spans="1:9" x14ac:dyDescent="0.2">
      <c r="A19" s="108" t="s">
        <v>65</v>
      </c>
      <c r="B19" s="96" t="s">
        <v>66</v>
      </c>
      <c r="C19" s="92"/>
      <c r="D19" s="93"/>
      <c r="E19" s="92"/>
      <c r="F19" s="110">
        <v>0</v>
      </c>
      <c r="G19" s="95"/>
      <c r="H19" s="95"/>
      <c r="I19" s="95"/>
    </row>
  </sheetData>
  <mergeCells count="4">
    <mergeCell ref="A2:F2"/>
    <mergeCell ref="A8:B8"/>
    <mergeCell ref="A7:B7"/>
    <mergeCell ref="A5:F5"/>
  </mergeCells>
  <pageMargins left="0.7" right="0.7" top="0.75" bottom="0.75" header="0.3" footer="0.3"/>
  <pageSetup paperSize="9" scale="92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1BF4A-3A7A-407F-B3D1-7533E6FA753D}">
  <sheetPr>
    <pageSetUpPr fitToPage="1"/>
  </sheetPr>
  <dimension ref="A2:G445"/>
  <sheetViews>
    <sheetView tabSelected="1" topLeftCell="A10" workbookViewId="0">
      <selection activeCell="F21" sqref="F21"/>
    </sheetView>
  </sheetViews>
  <sheetFormatPr defaultRowHeight="15" x14ac:dyDescent="0.25"/>
  <cols>
    <col min="1" max="1" width="17.28515625" style="274" customWidth="1"/>
    <col min="2" max="2" width="26.140625" style="275" customWidth="1"/>
    <col min="3" max="5" width="17.28515625" style="276" customWidth="1"/>
    <col min="6" max="6" width="17.28515625" style="277" customWidth="1"/>
    <col min="7" max="7" width="11.85546875" style="181" bestFit="1" customWidth="1"/>
    <col min="8" max="16384" width="9.140625" style="166"/>
  </cols>
  <sheetData>
    <row r="2" spans="1:7" ht="15" customHeight="1" x14ac:dyDescent="0.25">
      <c r="A2" s="313" t="s">
        <v>511</v>
      </c>
      <c r="B2" s="313"/>
      <c r="C2" s="313"/>
      <c r="D2" s="313"/>
      <c r="E2" s="313"/>
      <c r="F2" s="313"/>
    </row>
    <row r="3" spans="1:7" ht="15" customHeight="1" x14ac:dyDescent="0.25">
      <c r="A3" s="313" t="s">
        <v>592</v>
      </c>
      <c r="B3" s="313"/>
      <c r="C3" s="313"/>
      <c r="D3" s="313"/>
      <c r="E3" s="313"/>
      <c r="F3" s="313"/>
    </row>
    <row r="5" spans="1:7" x14ac:dyDescent="0.25">
      <c r="A5" s="182"/>
      <c r="B5" s="183"/>
      <c r="C5" s="312"/>
      <c r="D5" s="312"/>
      <c r="E5" s="312"/>
      <c r="F5" s="311" t="s">
        <v>601</v>
      </c>
    </row>
    <row r="6" spans="1:7" ht="51" x14ac:dyDescent="0.25">
      <c r="A6" s="184" t="s">
        <v>569</v>
      </c>
      <c r="B6" s="184" t="s">
        <v>570</v>
      </c>
      <c r="C6" s="185" t="s">
        <v>571</v>
      </c>
      <c r="D6" s="185" t="s">
        <v>572</v>
      </c>
      <c r="E6" s="185" t="s">
        <v>573</v>
      </c>
      <c r="F6" s="311"/>
    </row>
    <row r="7" spans="1:7" s="167" customFormat="1" ht="13.5" x14ac:dyDescent="0.2">
      <c r="A7" s="186">
        <v>11</v>
      </c>
      <c r="B7" s="187" t="s">
        <v>52</v>
      </c>
      <c r="C7" s="188">
        <f>C21</f>
        <v>10177868</v>
      </c>
      <c r="D7" s="188">
        <f t="shared" ref="D7:E7" si="0">D21</f>
        <v>10423611</v>
      </c>
      <c r="E7" s="188">
        <f t="shared" si="0"/>
        <v>10592597</v>
      </c>
      <c r="F7" s="189">
        <v>4891578.9399999995</v>
      </c>
      <c r="G7" s="190"/>
    </row>
    <row r="8" spans="1:7" s="167" customFormat="1" ht="13.5" x14ac:dyDescent="0.2">
      <c r="A8" s="186">
        <v>31</v>
      </c>
      <c r="B8" s="187" t="s">
        <v>470</v>
      </c>
      <c r="C8" s="188">
        <f>C123</f>
        <v>280585</v>
      </c>
      <c r="D8" s="188">
        <f t="shared" ref="D8:E8" si="1">D123</f>
        <v>291240</v>
      </c>
      <c r="E8" s="188">
        <f t="shared" si="1"/>
        <v>301360</v>
      </c>
      <c r="F8" s="189">
        <v>114894.09000000001</v>
      </c>
      <c r="G8" s="190"/>
    </row>
    <row r="9" spans="1:7" s="167" customFormat="1" ht="13.5" x14ac:dyDescent="0.2">
      <c r="A9" s="186">
        <v>43</v>
      </c>
      <c r="B9" s="187" t="s">
        <v>55</v>
      </c>
      <c r="C9" s="188">
        <f>C173</f>
        <v>850695</v>
      </c>
      <c r="D9" s="188">
        <f t="shared" ref="D9:E9" si="2">D173</f>
        <v>857171</v>
      </c>
      <c r="E9" s="188">
        <f t="shared" si="2"/>
        <v>864568</v>
      </c>
      <c r="F9" s="189">
        <v>285646.55000000005</v>
      </c>
      <c r="G9" s="190"/>
    </row>
    <row r="10" spans="1:7" s="167" customFormat="1" ht="13.5" x14ac:dyDescent="0.2">
      <c r="A10" s="186">
        <v>52</v>
      </c>
      <c r="B10" s="187" t="s">
        <v>66</v>
      </c>
      <c r="C10" s="188"/>
      <c r="D10" s="188"/>
      <c r="E10" s="188"/>
      <c r="F10" s="189">
        <v>31867.370000000003</v>
      </c>
      <c r="G10" s="190"/>
    </row>
    <row r="11" spans="1:7" s="167" customFormat="1" ht="13.5" x14ac:dyDescent="0.2">
      <c r="A11" s="186">
        <v>61</v>
      </c>
      <c r="B11" s="187" t="s">
        <v>471</v>
      </c>
      <c r="C11" s="188">
        <f>C312</f>
        <v>27715</v>
      </c>
      <c r="D11" s="188">
        <f>D312</f>
        <v>16133</v>
      </c>
      <c r="E11" s="188">
        <f>E312</f>
        <v>0</v>
      </c>
      <c r="F11" s="189">
        <v>15572.77</v>
      </c>
      <c r="G11" s="190"/>
    </row>
    <row r="12" spans="1:7" s="167" customFormat="1" ht="25.5" x14ac:dyDescent="0.2">
      <c r="A12" s="186">
        <v>581</v>
      </c>
      <c r="B12" s="187" t="s">
        <v>574</v>
      </c>
      <c r="C12" s="188">
        <f>C226</f>
        <v>359476</v>
      </c>
      <c r="D12" s="188">
        <f t="shared" ref="D12:E12" si="3">D226</f>
        <v>279377</v>
      </c>
      <c r="E12" s="188">
        <f t="shared" si="3"/>
        <v>213402</v>
      </c>
      <c r="F12" s="189">
        <v>135039.16999999998</v>
      </c>
      <c r="G12" s="190"/>
    </row>
    <row r="13" spans="1:7" s="167" customFormat="1" ht="25.5" x14ac:dyDescent="0.2">
      <c r="A13" s="186">
        <v>5011</v>
      </c>
      <c r="B13" s="187" t="s">
        <v>575</v>
      </c>
      <c r="C13" s="188">
        <f>C73</f>
        <v>200740</v>
      </c>
      <c r="D13" s="188">
        <f t="shared" ref="D13:E13" si="4">D73</f>
        <v>166805</v>
      </c>
      <c r="E13" s="188">
        <f t="shared" si="4"/>
        <v>134997</v>
      </c>
      <c r="F13" s="189">
        <v>104305.97</v>
      </c>
      <c r="G13" s="190"/>
    </row>
    <row r="14" spans="1:7" s="167" customFormat="1" ht="25.5" x14ac:dyDescent="0.2">
      <c r="A14" s="186">
        <v>5052</v>
      </c>
      <c r="B14" s="187" t="s">
        <v>576</v>
      </c>
      <c r="C14" s="188">
        <f>C277</f>
        <v>22500</v>
      </c>
      <c r="D14" s="188">
        <f t="shared" ref="D14:E14" si="5">D277</f>
        <v>0</v>
      </c>
      <c r="E14" s="188">
        <f t="shared" si="5"/>
        <v>0</v>
      </c>
      <c r="F14" s="189">
        <v>0</v>
      </c>
      <c r="G14" s="190"/>
    </row>
    <row r="15" spans="1:7" s="167" customFormat="1" ht="25.5" x14ac:dyDescent="0.2">
      <c r="A15" s="186">
        <v>51000</v>
      </c>
      <c r="B15" s="187" t="s">
        <v>577</v>
      </c>
      <c r="C15" s="188">
        <f>C362+C280+C297</f>
        <v>735131</v>
      </c>
      <c r="D15" s="188">
        <f>D362+D280+D297</f>
        <v>560131</v>
      </c>
      <c r="E15" s="188">
        <f>E362+E280+E297</f>
        <v>92000</v>
      </c>
      <c r="F15" s="189">
        <v>1392938.4999999998</v>
      </c>
      <c r="G15" s="190"/>
    </row>
    <row r="16" spans="1:7" s="167" customFormat="1" ht="13.5" x14ac:dyDescent="0.2">
      <c r="A16" s="186">
        <v>533</v>
      </c>
      <c r="B16" s="187" t="s">
        <v>608</v>
      </c>
      <c r="C16" s="188"/>
      <c r="D16" s="188"/>
      <c r="E16" s="188"/>
      <c r="F16" s="189">
        <v>3075.7200000000003</v>
      </c>
      <c r="G16" s="190"/>
    </row>
    <row r="17" spans="1:7" s="167" customFormat="1" ht="25.5" x14ac:dyDescent="0.2">
      <c r="A17" s="186">
        <v>563</v>
      </c>
      <c r="B17" s="187" t="s">
        <v>609</v>
      </c>
      <c r="C17" s="188"/>
      <c r="D17" s="188"/>
      <c r="E17" s="188"/>
      <c r="F17" s="189">
        <v>17107.97</v>
      </c>
      <c r="G17" s="190"/>
    </row>
    <row r="18" spans="1:7" s="167" customFormat="1" ht="38.25" x14ac:dyDescent="0.2">
      <c r="A18" s="186">
        <v>71</v>
      </c>
      <c r="B18" s="187" t="s">
        <v>610</v>
      </c>
      <c r="C18" s="188"/>
      <c r="D18" s="188"/>
      <c r="E18" s="188"/>
      <c r="F18" s="189">
        <v>22140</v>
      </c>
      <c r="G18" s="190"/>
    </row>
    <row r="19" spans="1:7" x14ac:dyDescent="0.25">
      <c r="A19" s="191"/>
      <c r="B19" s="184"/>
      <c r="C19" s="188">
        <f>C20+C72+C225+C276</f>
        <v>12654710</v>
      </c>
      <c r="D19" s="188">
        <f t="shared" ref="D19:E19" si="6">D20+D72+D225+D276</f>
        <v>12594468</v>
      </c>
      <c r="E19" s="188">
        <f t="shared" si="6"/>
        <v>12198924</v>
      </c>
      <c r="F19" s="189">
        <v>7163675.879999999</v>
      </c>
    </row>
    <row r="20" spans="1:7" ht="25.5" x14ac:dyDescent="0.25">
      <c r="A20" s="192" t="s">
        <v>593</v>
      </c>
      <c r="B20" s="193" t="s">
        <v>578</v>
      </c>
      <c r="C20" s="194">
        <f>C21</f>
        <v>10177868</v>
      </c>
      <c r="D20" s="194">
        <f t="shared" ref="D20:E20" si="7">D21</f>
        <v>10423611</v>
      </c>
      <c r="E20" s="194">
        <f t="shared" si="7"/>
        <v>10592597</v>
      </c>
      <c r="F20" s="189">
        <f>F21+F70</f>
        <v>4980915.3900000006</v>
      </c>
    </row>
    <row r="21" spans="1:7" s="168" customFormat="1" x14ac:dyDescent="0.25">
      <c r="A21" s="195" t="s">
        <v>579</v>
      </c>
      <c r="B21" s="196" t="s">
        <v>52</v>
      </c>
      <c r="C21" s="197">
        <f>C22+C57</f>
        <v>10177868</v>
      </c>
      <c r="D21" s="197">
        <f>D22+D57</f>
        <v>10423611</v>
      </c>
      <c r="E21" s="197">
        <f>E22+E57</f>
        <v>10592597</v>
      </c>
      <c r="F21" s="189">
        <f>F22+F57</f>
        <v>4958775.3900000006</v>
      </c>
      <c r="G21" s="280"/>
    </row>
    <row r="22" spans="1:7" s="169" customFormat="1" x14ac:dyDescent="0.25">
      <c r="A22" s="199">
        <v>3</v>
      </c>
      <c r="B22" s="200" t="s">
        <v>72</v>
      </c>
      <c r="C22" s="201">
        <f>SUM(C23:C56)</f>
        <v>9917913</v>
      </c>
      <c r="D22" s="201">
        <f>SUM(D23:D56)</f>
        <v>10177566</v>
      </c>
      <c r="E22" s="201">
        <f>SUM(E23:E56)</f>
        <v>10341680</v>
      </c>
      <c r="F22" s="189">
        <f>SUM(F23:F56)</f>
        <v>4879060.3000000007</v>
      </c>
      <c r="G22" s="279"/>
    </row>
    <row r="23" spans="1:7" x14ac:dyDescent="0.25">
      <c r="A23" s="202">
        <v>3111</v>
      </c>
      <c r="B23" s="203" t="s">
        <v>78</v>
      </c>
      <c r="C23" s="204">
        <v>7125593</v>
      </c>
      <c r="D23" s="204">
        <v>7277587</v>
      </c>
      <c r="E23" s="204">
        <v>7366570</v>
      </c>
      <c r="F23" s="189">
        <f>3541708.22-91130.64+8818.26</f>
        <v>3459395.84</v>
      </c>
    </row>
    <row r="24" spans="1:7" x14ac:dyDescent="0.25">
      <c r="A24" s="202">
        <v>3113</v>
      </c>
      <c r="B24" s="203" t="s">
        <v>80</v>
      </c>
      <c r="C24" s="204">
        <v>8000</v>
      </c>
      <c r="D24" s="204">
        <v>8000</v>
      </c>
      <c r="E24" s="204">
        <v>8000</v>
      </c>
      <c r="F24" s="189">
        <v>622.42999999999995</v>
      </c>
    </row>
    <row r="25" spans="1:7" x14ac:dyDescent="0.25">
      <c r="A25" s="202">
        <v>3114</v>
      </c>
      <c r="B25" s="203" t="s">
        <v>361</v>
      </c>
      <c r="C25" s="204">
        <v>15389</v>
      </c>
      <c r="D25" s="204">
        <v>15389</v>
      </c>
      <c r="E25" s="204">
        <v>15389</v>
      </c>
      <c r="F25" s="189">
        <v>8609.5499999999993</v>
      </c>
    </row>
    <row r="26" spans="1:7" x14ac:dyDescent="0.25">
      <c r="A26" s="202">
        <v>3121</v>
      </c>
      <c r="B26" s="203" t="s">
        <v>82</v>
      </c>
      <c r="C26" s="204">
        <f>371152-45000</f>
        <v>326152</v>
      </c>
      <c r="D26" s="204">
        <f>370750-45000</f>
        <v>325750</v>
      </c>
      <c r="E26" s="204">
        <f>387150-41358</f>
        <v>345792</v>
      </c>
      <c r="F26" s="189">
        <v>113628.95</v>
      </c>
    </row>
    <row r="27" spans="1:7" x14ac:dyDescent="0.25">
      <c r="A27" s="202">
        <v>3132</v>
      </c>
      <c r="B27" s="203" t="s">
        <v>87</v>
      </c>
      <c r="C27" s="204">
        <v>1184635</v>
      </c>
      <c r="D27" s="204">
        <v>1209316</v>
      </c>
      <c r="E27" s="204">
        <v>1223533</v>
      </c>
      <c r="F27" s="189">
        <v>580867.67999999993</v>
      </c>
    </row>
    <row r="28" spans="1:7" s="170" customFormat="1" x14ac:dyDescent="0.25">
      <c r="A28" s="205">
        <v>3211</v>
      </c>
      <c r="B28" s="206" t="s">
        <v>93</v>
      </c>
      <c r="C28" s="207">
        <v>84400</v>
      </c>
      <c r="D28" s="207">
        <v>83050</v>
      </c>
      <c r="E28" s="207">
        <v>72000</v>
      </c>
      <c r="F28" s="189">
        <v>40663.409999999996</v>
      </c>
      <c r="G28" s="209"/>
    </row>
    <row r="29" spans="1:7" x14ac:dyDescent="0.25">
      <c r="A29" s="202">
        <v>3212</v>
      </c>
      <c r="B29" s="203" t="s">
        <v>95</v>
      </c>
      <c r="C29" s="204">
        <v>106454</v>
      </c>
      <c r="D29" s="204">
        <v>107085</v>
      </c>
      <c r="E29" s="204">
        <v>107300</v>
      </c>
      <c r="F29" s="189">
        <v>56589.56</v>
      </c>
    </row>
    <row r="30" spans="1:7" x14ac:dyDescent="0.25">
      <c r="A30" s="202">
        <v>3213</v>
      </c>
      <c r="B30" s="203" t="s">
        <v>97</v>
      </c>
      <c r="C30" s="204">
        <v>18303</v>
      </c>
      <c r="D30" s="204">
        <v>19550</v>
      </c>
      <c r="E30" s="204">
        <v>17800</v>
      </c>
      <c r="F30" s="189">
        <v>5919</v>
      </c>
    </row>
    <row r="31" spans="1:7" x14ac:dyDescent="0.25">
      <c r="A31" s="202">
        <v>3221</v>
      </c>
      <c r="B31" s="203" t="s">
        <v>103</v>
      </c>
      <c r="C31" s="204">
        <v>66734</v>
      </c>
      <c r="D31" s="204">
        <v>70391</v>
      </c>
      <c r="E31" s="204">
        <v>75324</v>
      </c>
      <c r="F31" s="189">
        <v>32629.909999999996</v>
      </c>
    </row>
    <row r="32" spans="1:7" x14ac:dyDescent="0.25">
      <c r="A32" s="202">
        <v>3223</v>
      </c>
      <c r="B32" s="203" t="s">
        <v>105</v>
      </c>
      <c r="C32" s="204">
        <v>114820</v>
      </c>
      <c r="D32" s="204">
        <v>119020</v>
      </c>
      <c r="E32" s="204">
        <v>121020</v>
      </c>
      <c r="F32" s="189">
        <v>78238.16</v>
      </c>
    </row>
    <row r="33" spans="1:6" x14ac:dyDescent="0.25">
      <c r="A33" s="202">
        <v>3224</v>
      </c>
      <c r="B33" s="203" t="s">
        <v>107</v>
      </c>
      <c r="C33" s="204">
        <v>6300</v>
      </c>
      <c r="D33" s="204">
        <v>6500</v>
      </c>
      <c r="E33" s="204">
        <v>6600</v>
      </c>
      <c r="F33" s="189">
        <v>3817.2400000000002</v>
      </c>
    </row>
    <row r="34" spans="1:6" x14ac:dyDescent="0.25">
      <c r="A34" s="202">
        <v>3225</v>
      </c>
      <c r="B34" s="203" t="s">
        <v>109</v>
      </c>
      <c r="C34" s="204">
        <v>6954</v>
      </c>
      <c r="D34" s="204">
        <v>7221</v>
      </c>
      <c r="E34" s="204">
        <v>7600</v>
      </c>
      <c r="F34" s="189">
        <v>9955.23</v>
      </c>
    </row>
    <row r="35" spans="1:6" x14ac:dyDescent="0.25">
      <c r="A35" s="202">
        <v>3227</v>
      </c>
      <c r="B35" s="203" t="s">
        <v>111</v>
      </c>
      <c r="C35" s="204">
        <v>2000</v>
      </c>
      <c r="D35" s="204">
        <v>2000</v>
      </c>
      <c r="E35" s="204">
        <v>2000</v>
      </c>
      <c r="F35" s="189">
        <v>532.99</v>
      </c>
    </row>
    <row r="36" spans="1:6" x14ac:dyDescent="0.25">
      <c r="A36" s="202">
        <v>3231</v>
      </c>
      <c r="B36" s="203" t="s">
        <v>115</v>
      </c>
      <c r="C36" s="204">
        <v>36910</v>
      </c>
      <c r="D36" s="204">
        <v>37500</v>
      </c>
      <c r="E36" s="204">
        <v>37900</v>
      </c>
      <c r="F36" s="189">
        <v>33127.229999999996</v>
      </c>
    </row>
    <row r="37" spans="1:6" x14ac:dyDescent="0.25">
      <c r="A37" s="202">
        <v>3232</v>
      </c>
      <c r="B37" s="203" t="s">
        <v>117</v>
      </c>
      <c r="C37" s="204">
        <v>56500</v>
      </c>
      <c r="D37" s="204">
        <v>59000</v>
      </c>
      <c r="E37" s="204">
        <v>59600</v>
      </c>
      <c r="F37" s="189">
        <v>54260.210000000006</v>
      </c>
    </row>
    <row r="38" spans="1:6" x14ac:dyDescent="0.25">
      <c r="A38" s="202">
        <v>3233</v>
      </c>
      <c r="B38" s="203" t="s">
        <v>119</v>
      </c>
      <c r="C38" s="204">
        <v>21800</v>
      </c>
      <c r="D38" s="204">
        <v>20800</v>
      </c>
      <c r="E38" s="204">
        <v>21800</v>
      </c>
      <c r="F38" s="189">
        <v>16596.38</v>
      </c>
    </row>
    <row r="39" spans="1:6" x14ac:dyDescent="0.25">
      <c r="A39" s="202">
        <v>3234</v>
      </c>
      <c r="B39" s="203" t="s">
        <v>121</v>
      </c>
      <c r="C39" s="204">
        <v>14300</v>
      </c>
      <c r="D39" s="204">
        <v>14900</v>
      </c>
      <c r="E39" s="204">
        <v>15300</v>
      </c>
      <c r="F39" s="189">
        <v>19473.89</v>
      </c>
    </row>
    <row r="40" spans="1:6" x14ac:dyDescent="0.25">
      <c r="A40" s="202">
        <v>3235</v>
      </c>
      <c r="B40" s="203" t="s">
        <v>123</v>
      </c>
      <c r="C40" s="204">
        <v>49800</v>
      </c>
      <c r="D40" s="204">
        <v>50800</v>
      </c>
      <c r="E40" s="204">
        <v>50800</v>
      </c>
      <c r="F40" s="189">
        <v>16729.18</v>
      </c>
    </row>
    <row r="41" spans="1:6" x14ac:dyDescent="0.25">
      <c r="A41" s="202">
        <v>3236</v>
      </c>
      <c r="B41" s="203" t="s">
        <v>125</v>
      </c>
      <c r="C41" s="204">
        <v>32380</v>
      </c>
      <c r="D41" s="204">
        <v>31180</v>
      </c>
      <c r="E41" s="204">
        <v>29330</v>
      </c>
      <c r="F41" s="189">
        <v>8668.74</v>
      </c>
    </row>
    <row r="42" spans="1:6" x14ac:dyDescent="0.25">
      <c r="A42" s="202">
        <v>3237</v>
      </c>
      <c r="B42" s="203" t="s">
        <v>127</v>
      </c>
      <c r="C42" s="204">
        <f>266540-34952</f>
        <v>231588</v>
      </c>
      <c r="D42" s="204">
        <f>330138-30420</f>
        <v>299718</v>
      </c>
      <c r="E42" s="204">
        <v>343360</v>
      </c>
      <c r="F42" s="189">
        <v>78247.509999999995</v>
      </c>
    </row>
    <row r="43" spans="1:6" x14ac:dyDescent="0.25">
      <c r="A43" s="202">
        <v>3238</v>
      </c>
      <c r="B43" s="203" t="s">
        <v>129</v>
      </c>
      <c r="C43" s="204">
        <v>20036</v>
      </c>
      <c r="D43" s="204">
        <v>22000</v>
      </c>
      <c r="E43" s="204">
        <v>22500</v>
      </c>
      <c r="F43" s="189">
        <v>10881.4</v>
      </c>
    </row>
    <row r="44" spans="1:6" x14ac:dyDescent="0.25">
      <c r="A44" s="202">
        <v>3239</v>
      </c>
      <c r="B44" s="203" t="s">
        <v>131</v>
      </c>
      <c r="C44" s="204">
        <v>114781</v>
      </c>
      <c r="D44" s="204">
        <v>114797</v>
      </c>
      <c r="E44" s="204">
        <v>114815</v>
      </c>
      <c r="F44" s="189">
        <v>69135.81</v>
      </c>
    </row>
    <row r="45" spans="1:6" x14ac:dyDescent="0.25">
      <c r="A45" s="202">
        <v>3241</v>
      </c>
      <c r="B45" s="203" t="s">
        <v>133</v>
      </c>
      <c r="C45" s="204">
        <v>6835</v>
      </c>
      <c r="D45" s="204">
        <v>6885</v>
      </c>
      <c r="E45" s="204">
        <v>6885</v>
      </c>
      <c r="F45" s="189">
        <v>22109.33</v>
      </c>
    </row>
    <row r="46" spans="1:6" x14ac:dyDescent="0.25">
      <c r="A46" s="202">
        <v>3292</v>
      </c>
      <c r="B46" s="203" t="s">
        <v>140</v>
      </c>
      <c r="C46" s="204">
        <v>4800</v>
      </c>
      <c r="D46" s="204">
        <v>4800</v>
      </c>
      <c r="E46" s="204">
        <v>4800</v>
      </c>
      <c r="F46" s="189">
        <v>1128.5</v>
      </c>
    </row>
    <row r="47" spans="1:6" x14ac:dyDescent="0.25">
      <c r="A47" s="202">
        <v>3293</v>
      </c>
      <c r="B47" s="203" t="s">
        <v>142</v>
      </c>
      <c r="C47" s="204">
        <v>80200</v>
      </c>
      <c r="D47" s="204">
        <v>80200</v>
      </c>
      <c r="E47" s="204">
        <v>80200</v>
      </c>
      <c r="F47" s="189">
        <v>26182.38</v>
      </c>
    </row>
    <row r="48" spans="1:6" x14ac:dyDescent="0.25">
      <c r="A48" s="202">
        <v>3294</v>
      </c>
      <c r="B48" s="203" t="s">
        <v>144</v>
      </c>
      <c r="C48" s="204">
        <v>9442</v>
      </c>
      <c r="D48" s="204">
        <v>9292</v>
      </c>
      <c r="E48" s="204">
        <v>9344</v>
      </c>
      <c r="F48" s="189">
        <v>1293.5999999999999</v>
      </c>
    </row>
    <row r="49" spans="1:7" x14ac:dyDescent="0.25">
      <c r="A49" s="202">
        <v>3295</v>
      </c>
      <c r="B49" s="203" t="s">
        <v>146</v>
      </c>
      <c r="C49" s="204">
        <v>9656</v>
      </c>
      <c r="D49" s="204">
        <v>9656</v>
      </c>
      <c r="E49" s="204">
        <v>9656</v>
      </c>
      <c r="F49" s="189">
        <v>2856.88</v>
      </c>
    </row>
    <row r="50" spans="1:7" x14ac:dyDescent="0.25">
      <c r="A50" s="202">
        <v>3299</v>
      </c>
      <c r="B50" s="203" t="s">
        <v>136</v>
      </c>
      <c r="C50" s="204">
        <v>25701</v>
      </c>
      <c r="D50" s="204">
        <v>26179</v>
      </c>
      <c r="E50" s="204">
        <v>26162</v>
      </c>
      <c r="F50" s="189">
        <v>70029.859999999971</v>
      </c>
    </row>
    <row r="51" spans="1:7" x14ac:dyDescent="0.25">
      <c r="A51" s="202">
        <v>3431</v>
      </c>
      <c r="B51" s="203" t="s">
        <v>155</v>
      </c>
      <c r="C51" s="204">
        <v>9300</v>
      </c>
      <c r="D51" s="204">
        <v>9300</v>
      </c>
      <c r="E51" s="204">
        <v>9300</v>
      </c>
      <c r="F51" s="189">
        <v>4672.87</v>
      </c>
    </row>
    <row r="52" spans="1:7" s="170" customFormat="1" x14ac:dyDescent="0.25">
      <c r="A52" s="205">
        <v>3432</v>
      </c>
      <c r="B52" s="206" t="s">
        <v>375</v>
      </c>
      <c r="C52" s="207">
        <v>250</v>
      </c>
      <c r="D52" s="207">
        <v>250</v>
      </c>
      <c r="E52" s="207">
        <v>250</v>
      </c>
      <c r="F52" s="189">
        <v>12.78</v>
      </c>
      <c r="G52" s="209"/>
    </row>
    <row r="53" spans="1:7" x14ac:dyDescent="0.25">
      <c r="A53" s="205">
        <v>3433</v>
      </c>
      <c r="B53" s="210" t="s">
        <v>377</v>
      </c>
      <c r="C53" s="211">
        <v>1000</v>
      </c>
      <c r="D53" s="211">
        <v>1000</v>
      </c>
      <c r="E53" s="211">
        <v>1000</v>
      </c>
      <c r="F53" s="189">
        <v>0.24</v>
      </c>
    </row>
    <row r="54" spans="1:7" x14ac:dyDescent="0.25">
      <c r="A54" s="202">
        <v>3434</v>
      </c>
      <c r="B54" s="203" t="s">
        <v>379</v>
      </c>
      <c r="C54" s="204">
        <v>100</v>
      </c>
      <c r="D54" s="204">
        <v>100</v>
      </c>
      <c r="E54" s="204">
        <v>100</v>
      </c>
      <c r="F54" s="189">
        <v>3875.4300000000003</v>
      </c>
    </row>
    <row r="55" spans="1:7" x14ac:dyDescent="0.25">
      <c r="A55" s="202">
        <v>3721</v>
      </c>
      <c r="B55" s="203" t="s">
        <v>198</v>
      </c>
      <c r="C55" s="204">
        <v>51800</v>
      </c>
      <c r="D55" s="204">
        <v>53350</v>
      </c>
      <c r="E55" s="204">
        <v>54650</v>
      </c>
      <c r="F55" s="189">
        <v>48308.13</v>
      </c>
    </row>
    <row r="56" spans="1:7" x14ac:dyDescent="0.25">
      <c r="A56" s="202">
        <v>3811</v>
      </c>
      <c r="B56" s="212" t="s">
        <v>204</v>
      </c>
      <c r="C56" s="213">
        <v>75000</v>
      </c>
      <c r="D56" s="213">
        <v>75000</v>
      </c>
      <c r="E56" s="213">
        <v>75000</v>
      </c>
      <c r="F56" s="189">
        <v>0</v>
      </c>
    </row>
    <row r="57" spans="1:7" s="171" customFormat="1" x14ac:dyDescent="0.25">
      <c r="A57" s="214">
        <v>4</v>
      </c>
      <c r="B57" s="215" t="s">
        <v>217</v>
      </c>
      <c r="C57" s="216">
        <f>SUM(C58:C69)</f>
        <v>259955</v>
      </c>
      <c r="D57" s="216">
        <f t="shared" ref="D57:E57" si="8">SUM(D58:D69)</f>
        <v>246045</v>
      </c>
      <c r="E57" s="216">
        <f t="shared" si="8"/>
        <v>250917</v>
      </c>
      <c r="F57" s="189">
        <v>79715.09</v>
      </c>
      <c r="G57" s="190"/>
    </row>
    <row r="58" spans="1:7" x14ac:dyDescent="0.25">
      <c r="A58" s="202">
        <v>4123</v>
      </c>
      <c r="B58" s="203" t="s">
        <v>222</v>
      </c>
      <c r="C58" s="204">
        <v>5000</v>
      </c>
      <c r="D58" s="204">
        <v>5000</v>
      </c>
      <c r="E58" s="204">
        <v>5000</v>
      </c>
      <c r="F58" s="189">
        <v>0</v>
      </c>
    </row>
    <row r="59" spans="1:7" x14ac:dyDescent="0.25">
      <c r="A59" s="202">
        <v>4212</v>
      </c>
      <c r="B59" s="203" t="s">
        <v>228</v>
      </c>
      <c r="C59" s="204">
        <v>50000</v>
      </c>
      <c r="D59" s="204">
        <v>50000</v>
      </c>
      <c r="E59" s="204">
        <v>50000</v>
      </c>
      <c r="F59" s="189">
        <v>17000</v>
      </c>
    </row>
    <row r="60" spans="1:7" x14ac:dyDescent="0.25">
      <c r="A60" s="202">
        <v>4221</v>
      </c>
      <c r="B60" s="203" t="s">
        <v>232</v>
      </c>
      <c r="C60" s="204">
        <v>38000</v>
      </c>
      <c r="D60" s="204">
        <v>38000</v>
      </c>
      <c r="E60" s="204">
        <v>22000</v>
      </c>
      <c r="F60" s="189">
        <v>32600.36</v>
      </c>
    </row>
    <row r="61" spans="1:7" x14ac:dyDescent="0.25">
      <c r="A61" s="202">
        <v>4222</v>
      </c>
      <c r="B61" s="203" t="s">
        <v>422</v>
      </c>
      <c r="C61" s="204">
        <v>5000</v>
      </c>
      <c r="D61" s="204">
        <v>5000</v>
      </c>
      <c r="E61" s="204">
        <v>5000</v>
      </c>
      <c r="F61" s="189">
        <v>4068.25</v>
      </c>
    </row>
    <row r="62" spans="1:7" x14ac:dyDescent="0.25">
      <c r="A62" s="202">
        <v>4223</v>
      </c>
      <c r="B62" s="203" t="s">
        <v>424</v>
      </c>
      <c r="C62" s="204">
        <v>67000</v>
      </c>
      <c r="D62" s="204">
        <v>56000</v>
      </c>
      <c r="E62" s="204">
        <v>56000</v>
      </c>
      <c r="F62" s="189">
        <v>2322.0500000000002</v>
      </c>
    </row>
    <row r="63" spans="1:7" x14ac:dyDescent="0.25">
      <c r="A63" s="202">
        <v>4224</v>
      </c>
      <c r="B63" s="203" t="s">
        <v>234</v>
      </c>
      <c r="C63" s="204">
        <v>13495</v>
      </c>
      <c r="D63" s="204">
        <v>18345</v>
      </c>
      <c r="E63" s="204">
        <v>20250</v>
      </c>
      <c r="F63" s="189">
        <v>7171.09</v>
      </c>
    </row>
    <row r="64" spans="1:7" x14ac:dyDescent="0.25">
      <c r="A64" s="202">
        <v>4225</v>
      </c>
      <c r="B64" s="203" t="s">
        <v>426</v>
      </c>
      <c r="C64" s="204">
        <v>14360</v>
      </c>
      <c r="D64" s="204">
        <v>14600</v>
      </c>
      <c r="E64" s="204">
        <v>1000</v>
      </c>
      <c r="F64" s="189">
        <v>8239.65</v>
      </c>
    </row>
    <row r="65" spans="1:7" x14ac:dyDescent="0.25">
      <c r="A65" s="202">
        <v>4227</v>
      </c>
      <c r="B65" s="203" t="s">
        <v>347</v>
      </c>
      <c r="C65" s="204">
        <v>9000</v>
      </c>
      <c r="D65" s="204">
        <v>6000</v>
      </c>
      <c r="E65" s="204">
        <v>6000</v>
      </c>
      <c r="F65" s="189">
        <v>3216.58</v>
      </c>
    </row>
    <row r="66" spans="1:7" x14ac:dyDescent="0.25">
      <c r="A66" s="202">
        <v>4241</v>
      </c>
      <c r="B66" s="203" t="s">
        <v>436</v>
      </c>
      <c r="C66" s="204">
        <v>1500</v>
      </c>
      <c r="D66" s="204">
        <v>1500</v>
      </c>
      <c r="E66" s="204">
        <v>1500</v>
      </c>
      <c r="F66" s="189">
        <v>141.81</v>
      </c>
    </row>
    <row r="67" spans="1:7" x14ac:dyDescent="0.25">
      <c r="A67" s="202">
        <v>4262</v>
      </c>
      <c r="B67" s="203" t="s">
        <v>238</v>
      </c>
      <c r="C67" s="204">
        <v>31500</v>
      </c>
      <c r="D67" s="204">
        <v>31500</v>
      </c>
      <c r="E67" s="204">
        <v>31500</v>
      </c>
      <c r="F67" s="189">
        <v>0</v>
      </c>
    </row>
    <row r="68" spans="1:7" x14ac:dyDescent="0.25">
      <c r="A68" s="202">
        <v>4312</v>
      </c>
      <c r="B68" s="203" t="s">
        <v>454</v>
      </c>
      <c r="C68" s="204">
        <v>100</v>
      </c>
      <c r="D68" s="204">
        <v>100</v>
      </c>
      <c r="E68" s="204">
        <v>100</v>
      </c>
      <c r="F68" s="189">
        <v>0</v>
      </c>
    </row>
    <row r="69" spans="1:7" x14ac:dyDescent="0.25">
      <c r="A69" s="202">
        <v>4511</v>
      </c>
      <c r="B69" s="203" t="s">
        <v>242</v>
      </c>
      <c r="C69" s="204">
        <v>25000</v>
      </c>
      <c r="D69" s="204">
        <v>20000</v>
      </c>
      <c r="E69" s="204">
        <v>52567</v>
      </c>
      <c r="F69" s="189">
        <v>4955.3</v>
      </c>
    </row>
    <row r="70" spans="1:7" x14ac:dyDescent="0.25">
      <c r="A70" s="217" t="s">
        <v>611</v>
      </c>
      <c r="B70" s="218" t="s">
        <v>610</v>
      </c>
      <c r="C70" s="219"/>
      <c r="D70" s="219"/>
      <c r="E70" s="219"/>
      <c r="F70" s="189">
        <v>22140</v>
      </c>
    </row>
    <row r="71" spans="1:7" x14ac:dyDescent="0.25">
      <c r="A71" s="202"/>
      <c r="B71" s="203" t="s">
        <v>612</v>
      </c>
      <c r="C71" s="204"/>
      <c r="D71" s="204"/>
      <c r="E71" s="204"/>
      <c r="F71" s="189">
        <v>22140</v>
      </c>
    </row>
    <row r="72" spans="1:7" x14ac:dyDescent="0.25">
      <c r="A72" s="220" t="s">
        <v>595</v>
      </c>
      <c r="B72" s="221" t="s">
        <v>596</v>
      </c>
      <c r="C72" s="222">
        <f>C73+C123+C173+C279+C296+C362+C312</f>
        <v>2094866</v>
      </c>
      <c r="D72" s="222">
        <f>D73+D123+D173+D279+D296+D362+D312</f>
        <v>1891480</v>
      </c>
      <c r="E72" s="222">
        <f>E73+E123+E173+E279+E296+E362+E312</f>
        <v>1392925</v>
      </c>
      <c r="F72" s="189">
        <v>613896.03</v>
      </c>
    </row>
    <row r="73" spans="1:7" s="168" customFormat="1" x14ac:dyDescent="0.25">
      <c r="A73" s="223" t="s">
        <v>581</v>
      </c>
      <c r="B73" s="224" t="s">
        <v>582</v>
      </c>
      <c r="C73" s="225">
        <f>C74+C110</f>
        <v>200740</v>
      </c>
      <c r="D73" s="225">
        <f t="shared" ref="D73:E73" si="9">D74+D110</f>
        <v>166805</v>
      </c>
      <c r="E73" s="225">
        <f t="shared" si="9"/>
        <v>134997</v>
      </c>
      <c r="F73" s="189">
        <v>104305.97</v>
      </c>
      <c r="G73" s="198"/>
    </row>
    <row r="74" spans="1:7" s="171" customFormat="1" x14ac:dyDescent="0.25">
      <c r="A74" s="226">
        <v>3</v>
      </c>
      <c r="B74" s="227" t="s">
        <v>72</v>
      </c>
      <c r="C74" s="228">
        <f>SUM(C75:C109)</f>
        <v>200740</v>
      </c>
      <c r="D74" s="228">
        <f t="shared" ref="D74:E74" si="10">SUM(D75:D109)</f>
        <v>166805</v>
      </c>
      <c r="E74" s="228">
        <f t="shared" si="10"/>
        <v>134997</v>
      </c>
      <c r="F74" s="189">
        <v>103120.95999999999</v>
      </c>
      <c r="G74" s="190"/>
    </row>
    <row r="75" spans="1:7" x14ac:dyDescent="0.25">
      <c r="A75" s="202">
        <v>3111</v>
      </c>
      <c r="B75" s="183" t="s">
        <v>78</v>
      </c>
      <c r="C75" s="229">
        <v>46005</v>
      </c>
      <c r="D75" s="229">
        <v>46005</v>
      </c>
      <c r="E75" s="229">
        <v>24900</v>
      </c>
      <c r="F75" s="189">
        <v>39133.4</v>
      </c>
    </row>
    <row r="76" spans="1:7" x14ac:dyDescent="0.25">
      <c r="A76" s="202">
        <v>3113</v>
      </c>
      <c r="B76" s="183" t="s">
        <v>80</v>
      </c>
      <c r="C76" s="229"/>
      <c r="D76" s="229"/>
      <c r="E76" s="229"/>
      <c r="F76" s="189">
        <v>0</v>
      </c>
    </row>
    <row r="77" spans="1:7" x14ac:dyDescent="0.25">
      <c r="A77" s="202">
        <v>3114</v>
      </c>
      <c r="B77" s="183" t="s">
        <v>361</v>
      </c>
      <c r="C77" s="229"/>
      <c r="D77" s="229"/>
      <c r="E77" s="229"/>
      <c r="F77" s="189">
        <v>0</v>
      </c>
    </row>
    <row r="78" spans="1:7" x14ac:dyDescent="0.25">
      <c r="A78" s="202">
        <v>3121</v>
      </c>
      <c r="B78" s="183" t="s">
        <v>82</v>
      </c>
      <c r="C78" s="229">
        <v>1400</v>
      </c>
      <c r="D78" s="229">
        <v>1400</v>
      </c>
      <c r="E78" s="229">
        <v>700</v>
      </c>
      <c r="F78" s="189">
        <v>3021</v>
      </c>
    </row>
    <row r="79" spans="1:7" x14ac:dyDescent="0.25">
      <c r="A79" s="202">
        <v>3132</v>
      </c>
      <c r="B79" s="183" t="s">
        <v>87</v>
      </c>
      <c r="C79" s="229">
        <v>7600</v>
      </c>
      <c r="D79" s="229">
        <v>7600</v>
      </c>
      <c r="E79" s="229">
        <v>4000</v>
      </c>
      <c r="F79" s="189">
        <v>6457.34</v>
      </c>
    </row>
    <row r="80" spans="1:7" x14ac:dyDescent="0.25">
      <c r="A80" s="205">
        <v>3211</v>
      </c>
      <c r="B80" s="183" t="s">
        <v>93</v>
      </c>
      <c r="C80" s="229">
        <v>5000</v>
      </c>
      <c r="D80" s="229">
        <v>5000</v>
      </c>
      <c r="E80" s="229">
        <v>0</v>
      </c>
      <c r="F80" s="189">
        <v>11091.689999999999</v>
      </c>
    </row>
    <row r="81" spans="1:6" x14ac:dyDescent="0.25">
      <c r="A81" s="202">
        <v>3212</v>
      </c>
      <c r="B81" s="183" t="s">
        <v>95</v>
      </c>
      <c r="C81" s="229">
        <v>735</v>
      </c>
      <c r="D81" s="229">
        <v>400</v>
      </c>
      <c r="E81" s="229">
        <v>400</v>
      </c>
      <c r="F81" s="189">
        <v>2600.5700000000002</v>
      </c>
    </row>
    <row r="82" spans="1:6" x14ac:dyDescent="0.25">
      <c r="A82" s="202">
        <v>3213</v>
      </c>
      <c r="B82" s="183" t="s">
        <v>97</v>
      </c>
      <c r="C82" s="229">
        <v>5000</v>
      </c>
      <c r="D82" s="229">
        <v>2000</v>
      </c>
      <c r="E82" s="229">
        <v>0</v>
      </c>
      <c r="F82" s="189">
        <v>2545</v>
      </c>
    </row>
    <row r="83" spans="1:6" x14ac:dyDescent="0.25">
      <c r="A83" s="202">
        <v>3221</v>
      </c>
      <c r="B83" s="183" t="s">
        <v>103</v>
      </c>
      <c r="C83" s="229">
        <v>18000</v>
      </c>
      <c r="D83" s="229">
        <v>0</v>
      </c>
      <c r="E83" s="229">
        <v>0</v>
      </c>
      <c r="F83" s="189">
        <v>1658.14</v>
      </c>
    </row>
    <row r="84" spans="1:6" x14ac:dyDescent="0.25">
      <c r="A84" s="202">
        <v>3223</v>
      </c>
      <c r="B84" s="183" t="s">
        <v>105</v>
      </c>
      <c r="C84" s="229"/>
      <c r="D84" s="229"/>
      <c r="E84" s="229"/>
      <c r="F84" s="189">
        <v>34.880000000000003</v>
      </c>
    </row>
    <row r="85" spans="1:6" x14ac:dyDescent="0.25">
      <c r="A85" s="202">
        <v>3224</v>
      </c>
      <c r="B85" s="183" t="s">
        <v>107</v>
      </c>
      <c r="C85" s="229"/>
      <c r="D85" s="229"/>
      <c r="E85" s="229"/>
      <c r="F85" s="189">
        <v>0</v>
      </c>
    </row>
    <row r="86" spans="1:6" x14ac:dyDescent="0.25">
      <c r="A86" s="202">
        <v>3225</v>
      </c>
      <c r="B86" s="183" t="s">
        <v>109</v>
      </c>
      <c r="C86" s="229"/>
      <c r="D86" s="229"/>
      <c r="E86" s="229"/>
      <c r="F86" s="189">
        <v>0</v>
      </c>
    </row>
    <row r="87" spans="1:6" x14ac:dyDescent="0.25">
      <c r="A87" s="202">
        <v>3227</v>
      </c>
      <c r="B87" s="183" t="s">
        <v>111</v>
      </c>
      <c r="C87" s="229"/>
      <c r="D87" s="229"/>
      <c r="E87" s="229"/>
      <c r="F87" s="189">
        <v>0</v>
      </c>
    </row>
    <row r="88" spans="1:6" x14ac:dyDescent="0.25">
      <c r="A88" s="202">
        <v>3231</v>
      </c>
      <c r="B88" s="183" t="s">
        <v>115</v>
      </c>
      <c r="C88" s="229"/>
      <c r="D88" s="229"/>
      <c r="E88" s="229"/>
      <c r="F88" s="189">
        <v>0</v>
      </c>
    </row>
    <row r="89" spans="1:6" x14ac:dyDescent="0.25">
      <c r="A89" s="202">
        <v>3232</v>
      </c>
      <c r="B89" s="183" t="s">
        <v>117</v>
      </c>
      <c r="C89" s="229"/>
      <c r="D89" s="229"/>
      <c r="E89" s="229"/>
      <c r="F89" s="189">
        <v>0</v>
      </c>
    </row>
    <row r="90" spans="1:6" x14ac:dyDescent="0.25">
      <c r="A90" s="202">
        <v>3233</v>
      </c>
      <c r="B90" s="183" t="s">
        <v>119</v>
      </c>
      <c r="C90" s="229"/>
      <c r="D90" s="229"/>
      <c r="E90" s="229"/>
      <c r="F90" s="189">
        <v>0</v>
      </c>
    </row>
    <row r="91" spans="1:6" x14ac:dyDescent="0.25">
      <c r="A91" s="202">
        <v>3234</v>
      </c>
      <c r="B91" s="183" t="s">
        <v>121</v>
      </c>
      <c r="C91" s="229"/>
      <c r="D91" s="229"/>
      <c r="E91" s="229"/>
      <c r="F91" s="189">
        <v>0</v>
      </c>
    </row>
    <row r="92" spans="1:6" x14ac:dyDescent="0.25">
      <c r="A92" s="202">
        <v>3235</v>
      </c>
      <c r="B92" s="183" t="s">
        <v>123</v>
      </c>
      <c r="C92" s="229"/>
      <c r="D92" s="229"/>
      <c r="E92" s="229"/>
      <c r="F92" s="189">
        <v>0</v>
      </c>
    </row>
    <row r="93" spans="1:6" x14ac:dyDescent="0.25">
      <c r="A93" s="202">
        <v>3236</v>
      </c>
      <c r="B93" s="183" t="s">
        <v>125</v>
      </c>
      <c r="C93" s="229"/>
      <c r="D93" s="229"/>
      <c r="E93" s="229"/>
      <c r="F93" s="189">
        <v>0</v>
      </c>
    </row>
    <row r="94" spans="1:6" x14ac:dyDescent="0.25">
      <c r="A94" s="202">
        <v>3237</v>
      </c>
      <c r="B94" s="183" t="s">
        <v>127</v>
      </c>
      <c r="C94" s="229">
        <v>15000</v>
      </c>
      <c r="D94" s="229">
        <v>4400</v>
      </c>
      <c r="E94" s="229">
        <v>4997</v>
      </c>
      <c r="F94" s="189">
        <v>0</v>
      </c>
    </row>
    <row r="95" spans="1:6" x14ac:dyDescent="0.25">
      <c r="A95" s="202">
        <v>3238</v>
      </c>
      <c r="B95" s="183" t="s">
        <v>129</v>
      </c>
      <c r="C95" s="229"/>
      <c r="D95" s="229"/>
      <c r="E95" s="229"/>
      <c r="F95" s="189">
        <v>0</v>
      </c>
    </row>
    <row r="96" spans="1:6" x14ac:dyDescent="0.25">
      <c r="A96" s="202">
        <v>3239</v>
      </c>
      <c r="B96" s="183" t="s">
        <v>131</v>
      </c>
      <c r="C96" s="229"/>
      <c r="D96" s="229"/>
      <c r="E96" s="229"/>
      <c r="F96" s="189">
        <v>40</v>
      </c>
    </row>
    <row r="97" spans="1:7" x14ac:dyDescent="0.25">
      <c r="A97" s="202">
        <v>3241</v>
      </c>
      <c r="B97" s="183" t="s">
        <v>133</v>
      </c>
      <c r="C97" s="229"/>
      <c r="D97" s="229"/>
      <c r="E97" s="229"/>
      <c r="F97" s="189">
        <v>0</v>
      </c>
    </row>
    <row r="98" spans="1:7" x14ac:dyDescent="0.25">
      <c r="A98" s="202">
        <v>3292</v>
      </c>
      <c r="B98" s="183" t="s">
        <v>140</v>
      </c>
      <c r="C98" s="229"/>
      <c r="D98" s="229"/>
      <c r="E98" s="229"/>
      <c r="F98" s="189">
        <v>0</v>
      </c>
    </row>
    <row r="99" spans="1:7" x14ac:dyDescent="0.25">
      <c r="A99" s="202">
        <v>3293</v>
      </c>
      <c r="B99" s="183" t="s">
        <v>142</v>
      </c>
      <c r="C99" s="229">
        <v>2000</v>
      </c>
      <c r="D99" s="229">
        <v>0</v>
      </c>
      <c r="E99" s="229">
        <v>0</v>
      </c>
      <c r="F99" s="189">
        <v>0</v>
      </c>
    </row>
    <row r="100" spans="1:7" x14ac:dyDescent="0.25">
      <c r="A100" s="202">
        <v>3294</v>
      </c>
      <c r="B100" s="183" t="s">
        <v>144</v>
      </c>
      <c r="C100" s="229"/>
      <c r="D100" s="229"/>
      <c r="E100" s="229"/>
      <c r="F100" s="189">
        <v>0</v>
      </c>
    </row>
    <row r="101" spans="1:7" x14ac:dyDescent="0.25">
      <c r="A101" s="202">
        <v>3295</v>
      </c>
      <c r="B101" s="183" t="s">
        <v>146</v>
      </c>
      <c r="C101" s="229"/>
      <c r="D101" s="229"/>
      <c r="E101" s="229"/>
      <c r="F101" s="189">
        <v>0</v>
      </c>
    </row>
    <row r="102" spans="1:7" x14ac:dyDescent="0.25">
      <c r="A102" s="202">
        <v>3299</v>
      </c>
      <c r="B102" s="183" t="s">
        <v>136</v>
      </c>
      <c r="C102" s="229"/>
      <c r="D102" s="229"/>
      <c r="E102" s="229"/>
      <c r="F102" s="189">
        <v>0</v>
      </c>
    </row>
    <row r="103" spans="1:7" x14ac:dyDescent="0.25">
      <c r="A103" s="202">
        <v>3431</v>
      </c>
      <c r="B103" s="183" t="s">
        <v>155</v>
      </c>
      <c r="C103" s="229"/>
      <c r="D103" s="229"/>
      <c r="E103" s="229"/>
      <c r="F103" s="189">
        <v>0</v>
      </c>
    </row>
    <row r="104" spans="1:7" x14ac:dyDescent="0.25">
      <c r="A104" s="205">
        <v>3432</v>
      </c>
      <c r="B104" s="183" t="s">
        <v>375</v>
      </c>
      <c r="C104" s="229"/>
      <c r="D104" s="229"/>
      <c r="E104" s="229"/>
      <c r="F104" s="189">
        <v>0</v>
      </c>
    </row>
    <row r="105" spans="1:7" x14ac:dyDescent="0.25">
      <c r="A105" s="205">
        <v>3433</v>
      </c>
      <c r="B105" s="183" t="s">
        <v>377</v>
      </c>
      <c r="C105" s="229"/>
      <c r="D105" s="229"/>
      <c r="E105" s="229"/>
      <c r="F105" s="189">
        <v>0</v>
      </c>
    </row>
    <row r="106" spans="1:7" x14ac:dyDescent="0.25">
      <c r="A106" s="202">
        <v>3434</v>
      </c>
      <c r="B106" s="183" t="s">
        <v>379</v>
      </c>
      <c r="C106" s="229"/>
      <c r="D106" s="229"/>
      <c r="E106" s="229"/>
      <c r="F106" s="189">
        <v>0</v>
      </c>
    </row>
    <row r="107" spans="1:7" x14ac:dyDescent="0.25">
      <c r="A107" s="202">
        <v>3721</v>
      </c>
      <c r="B107" s="183" t="s">
        <v>198</v>
      </c>
      <c r="C107" s="229"/>
      <c r="D107" s="229"/>
      <c r="E107" s="229"/>
      <c r="F107" s="189">
        <v>0</v>
      </c>
    </row>
    <row r="108" spans="1:7" x14ac:dyDescent="0.25">
      <c r="A108" s="202">
        <v>3722</v>
      </c>
      <c r="B108" s="183" t="s">
        <v>398</v>
      </c>
      <c r="C108" s="229">
        <v>100000</v>
      </c>
      <c r="D108" s="229">
        <v>100000</v>
      </c>
      <c r="E108" s="229">
        <v>100000</v>
      </c>
      <c r="F108" s="189">
        <v>36538.94</v>
      </c>
    </row>
    <row r="109" spans="1:7" x14ac:dyDescent="0.25">
      <c r="A109" s="202">
        <v>3811</v>
      </c>
      <c r="B109" s="183" t="s">
        <v>204</v>
      </c>
      <c r="C109" s="229"/>
      <c r="D109" s="229"/>
      <c r="E109" s="229"/>
      <c r="F109" s="189">
        <v>0</v>
      </c>
    </row>
    <row r="110" spans="1:7" s="171" customFormat="1" x14ac:dyDescent="0.25">
      <c r="A110" s="230">
        <v>4</v>
      </c>
      <c r="B110" s="227" t="s">
        <v>217</v>
      </c>
      <c r="C110" s="228">
        <f>SUM(C111:C122)</f>
        <v>0</v>
      </c>
      <c r="D110" s="228">
        <f t="shared" ref="D110:E110" si="11">SUM(D111:D122)</f>
        <v>0</v>
      </c>
      <c r="E110" s="228">
        <f t="shared" si="11"/>
        <v>0</v>
      </c>
      <c r="F110" s="189">
        <v>1185.01</v>
      </c>
      <c r="G110" s="190"/>
    </row>
    <row r="111" spans="1:7" x14ac:dyDescent="0.25">
      <c r="A111" s="202">
        <v>4123</v>
      </c>
      <c r="B111" s="183" t="s">
        <v>222</v>
      </c>
      <c r="C111" s="229"/>
      <c r="D111" s="229"/>
      <c r="E111" s="229"/>
      <c r="F111" s="189">
        <v>0</v>
      </c>
    </row>
    <row r="112" spans="1:7" x14ac:dyDescent="0.25">
      <c r="A112" s="202">
        <v>4212</v>
      </c>
      <c r="B112" s="183" t="s">
        <v>228</v>
      </c>
      <c r="C112" s="229"/>
      <c r="D112" s="229"/>
      <c r="E112" s="229"/>
      <c r="F112" s="189">
        <v>0</v>
      </c>
    </row>
    <row r="113" spans="1:7" x14ac:dyDescent="0.25">
      <c r="A113" s="202">
        <v>4221</v>
      </c>
      <c r="B113" s="183" t="s">
        <v>232</v>
      </c>
      <c r="C113" s="229"/>
      <c r="D113" s="229"/>
      <c r="E113" s="229"/>
      <c r="F113" s="189">
        <v>0</v>
      </c>
    </row>
    <row r="114" spans="1:7" x14ac:dyDescent="0.25">
      <c r="A114" s="202">
        <v>4222</v>
      </c>
      <c r="B114" s="183" t="s">
        <v>422</v>
      </c>
      <c r="C114" s="229"/>
      <c r="D114" s="229"/>
      <c r="E114" s="229"/>
      <c r="F114" s="189">
        <v>0</v>
      </c>
    </row>
    <row r="115" spans="1:7" x14ac:dyDescent="0.25">
      <c r="A115" s="202">
        <v>4223</v>
      </c>
      <c r="B115" s="183" t="s">
        <v>424</v>
      </c>
      <c r="C115" s="229"/>
      <c r="D115" s="229"/>
      <c r="E115" s="229"/>
      <c r="F115" s="189">
        <v>0</v>
      </c>
    </row>
    <row r="116" spans="1:7" x14ac:dyDescent="0.25">
      <c r="A116" s="202">
        <v>4224</v>
      </c>
      <c r="B116" s="183" t="s">
        <v>234</v>
      </c>
      <c r="C116" s="229"/>
      <c r="D116" s="229"/>
      <c r="E116" s="229"/>
      <c r="F116" s="189">
        <v>0</v>
      </c>
    </row>
    <row r="117" spans="1:7" x14ac:dyDescent="0.25">
      <c r="A117" s="202">
        <v>4225</v>
      </c>
      <c r="B117" s="183" t="s">
        <v>426</v>
      </c>
      <c r="C117" s="229"/>
      <c r="D117" s="229"/>
      <c r="E117" s="229"/>
      <c r="F117" s="189">
        <v>0</v>
      </c>
    </row>
    <row r="118" spans="1:7" x14ac:dyDescent="0.25">
      <c r="A118" s="202">
        <v>4227</v>
      </c>
      <c r="B118" s="183" t="s">
        <v>347</v>
      </c>
      <c r="C118" s="229"/>
      <c r="D118" s="229"/>
      <c r="E118" s="229"/>
      <c r="F118" s="189">
        <v>1185.01</v>
      </c>
    </row>
    <row r="119" spans="1:7" x14ac:dyDescent="0.25">
      <c r="A119" s="202">
        <v>4241</v>
      </c>
      <c r="B119" s="183" t="s">
        <v>436</v>
      </c>
      <c r="C119" s="229"/>
      <c r="D119" s="229"/>
      <c r="E119" s="229"/>
      <c r="F119" s="189">
        <v>0</v>
      </c>
    </row>
    <row r="120" spans="1:7" x14ac:dyDescent="0.25">
      <c r="A120" s="202">
        <v>4262</v>
      </c>
      <c r="B120" s="183" t="s">
        <v>238</v>
      </c>
      <c r="C120" s="229"/>
      <c r="D120" s="229"/>
      <c r="E120" s="229"/>
      <c r="F120" s="189">
        <v>0</v>
      </c>
    </row>
    <row r="121" spans="1:7" x14ac:dyDescent="0.25">
      <c r="A121" s="202">
        <v>4312</v>
      </c>
      <c r="B121" s="183" t="s">
        <v>454</v>
      </c>
      <c r="C121" s="229"/>
      <c r="D121" s="229"/>
      <c r="E121" s="229"/>
      <c r="F121" s="189">
        <v>0</v>
      </c>
    </row>
    <row r="122" spans="1:7" x14ac:dyDescent="0.25">
      <c r="A122" s="202">
        <v>4511</v>
      </c>
      <c r="B122" s="183" t="s">
        <v>242</v>
      </c>
      <c r="C122" s="229"/>
      <c r="D122" s="229"/>
      <c r="E122" s="229"/>
      <c r="F122" s="189">
        <v>0</v>
      </c>
    </row>
    <row r="123" spans="1:7" s="172" customFormat="1" x14ac:dyDescent="0.25">
      <c r="A123" s="223" t="s">
        <v>583</v>
      </c>
      <c r="B123" s="224" t="s">
        <v>52</v>
      </c>
      <c r="C123" s="225">
        <f>C124+C160</f>
        <v>280585</v>
      </c>
      <c r="D123" s="225">
        <f t="shared" ref="D123:E123" si="12">D124+D160</f>
        <v>291240</v>
      </c>
      <c r="E123" s="225">
        <f t="shared" si="12"/>
        <v>301360</v>
      </c>
      <c r="F123" s="189">
        <f>F124+F160</f>
        <v>115373.98000000003</v>
      </c>
      <c r="G123" s="231"/>
    </row>
    <row r="124" spans="1:7" s="173" customFormat="1" x14ac:dyDescent="0.25">
      <c r="A124" s="199">
        <v>3</v>
      </c>
      <c r="B124" s="232" t="s">
        <v>72</v>
      </c>
      <c r="C124" s="233">
        <f>SUM(C125:C159)</f>
        <v>270035</v>
      </c>
      <c r="D124" s="233">
        <f t="shared" ref="D124:E124" si="13">SUM(D125:D159)</f>
        <v>279940</v>
      </c>
      <c r="E124" s="233">
        <f t="shared" si="13"/>
        <v>289360</v>
      </c>
      <c r="F124" s="189">
        <f>SUM(F125:F159)</f>
        <v>112501.25000000003</v>
      </c>
      <c r="G124" s="234"/>
    </row>
    <row r="125" spans="1:7" x14ac:dyDescent="0.25">
      <c r="A125" s="202">
        <v>3111</v>
      </c>
      <c r="B125" s="183" t="s">
        <v>78</v>
      </c>
      <c r="C125" s="229">
        <v>76000</v>
      </c>
      <c r="D125" s="229">
        <v>77000</v>
      </c>
      <c r="E125" s="229">
        <v>78000</v>
      </c>
      <c r="F125" s="189">
        <v>36518.97</v>
      </c>
    </row>
    <row r="126" spans="1:7" x14ac:dyDescent="0.25">
      <c r="A126" s="202">
        <v>3113</v>
      </c>
      <c r="B126" s="183" t="s">
        <v>80</v>
      </c>
      <c r="C126" s="229"/>
      <c r="D126" s="229"/>
      <c r="E126" s="229"/>
      <c r="F126" s="189">
        <v>0</v>
      </c>
    </row>
    <row r="127" spans="1:7" x14ac:dyDescent="0.25">
      <c r="A127" s="202">
        <v>3114</v>
      </c>
      <c r="B127" s="183" t="s">
        <v>361</v>
      </c>
      <c r="C127" s="229"/>
      <c r="D127" s="229"/>
      <c r="E127" s="229"/>
      <c r="F127" s="189">
        <v>0</v>
      </c>
    </row>
    <row r="128" spans="1:7" x14ac:dyDescent="0.25">
      <c r="A128" s="202">
        <v>3121</v>
      </c>
      <c r="B128" s="183" t="s">
        <v>82</v>
      </c>
      <c r="C128" s="229">
        <v>70900</v>
      </c>
      <c r="D128" s="229">
        <v>75000</v>
      </c>
      <c r="E128" s="229">
        <v>78000</v>
      </c>
      <c r="F128" s="189">
        <f>35191.44+479.89</f>
        <v>35671.33</v>
      </c>
    </row>
    <row r="129" spans="1:6" x14ac:dyDescent="0.25">
      <c r="A129" s="202">
        <v>3132</v>
      </c>
      <c r="B129" s="183" t="s">
        <v>87</v>
      </c>
      <c r="C129" s="229">
        <v>14500</v>
      </c>
      <c r="D129" s="229">
        <v>15000</v>
      </c>
      <c r="E129" s="229">
        <v>15500</v>
      </c>
      <c r="F129" s="189">
        <v>11645.630000000001</v>
      </c>
    </row>
    <row r="130" spans="1:6" x14ac:dyDescent="0.25">
      <c r="A130" s="205">
        <v>3211</v>
      </c>
      <c r="B130" s="183" t="s">
        <v>93</v>
      </c>
      <c r="C130" s="229">
        <v>18000</v>
      </c>
      <c r="D130" s="229">
        <v>18000</v>
      </c>
      <c r="E130" s="229">
        <v>18000</v>
      </c>
      <c r="F130" s="189">
        <v>6424.78</v>
      </c>
    </row>
    <row r="131" spans="1:6" x14ac:dyDescent="0.25">
      <c r="A131" s="202">
        <v>3212</v>
      </c>
      <c r="B131" s="183" t="s">
        <v>95</v>
      </c>
      <c r="C131" s="229">
        <v>335</v>
      </c>
      <c r="D131" s="229">
        <v>370</v>
      </c>
      <c r="E131" s="229">
        <v>400</v>
      </c>
      <c r="F131" s="189">
        <v>817.71</v>
      </c>
    </row>
    <row r="132" spans="1:6" x14ac:dyDescent="0.25">
      <c r="A132" s="202">
        <v>3213</v>
      </c>
      <c r="B132" s="183" t="s">
        <v>97</v>
      </c>
      <c r="C132" s="229">
        <v>2550</v>
      </c>
      <c r="D132" s="229">
        <v>2700</v>
      </c>
      <c r="E132" s="229">
        <v>3000</v>
      </c>
      <c r="F132" s="189">
        <v>227.5</v>
      </c>
    </row>
    <row r="133" spans="1:6" x14ac:dyDescent="0.25">
      <c r="A133" s="202">
        <v>3221</v>
      </c>
      <c r="B133" s="183" t="s">
        <v>103</v>
      </c>
      <c r="C133" s="229">
        <v>6550</v>
      </c>
      <c r="D133" s="229">
        <v>7000</v>
      </c>
      <c r="E133" s="229">
        <v>7500</v>
      </c>
      <c r="F133" s="189">
        <v>4787.3200000000006</v>
      </c>
    </row>
    <row r="134" spans="1:6" x14ac:dyDescent="0.25">
      <c r="A134" s="202">
        <v>3223</v>
      </c>
      <c r="B134" s="183" t="s">
        <v>105</v>
      </c>
      <c r="C134" s="229">
        <v>7500</v>
      </c>
      <c r="D134" s="229">
        <v>8000</v>
      </c>
      <c r="E134" s="229">
        <v>8500</v>
      </c>
      <c r="F134" s="189">
        <v>675.62</v>
      </c>
    </row>
    <row r="135" spans="1:6" x14ac:dyDescent="0.25">
      <c r="A135" s="202">
        <v>3224</v>
      </c>
      <c r="B135" s="183" t="s">
        <v>107</v>
      </c>
      <c r="C135" s="229">
        <v>3150</v>
      </c>
      <c r="D135" s="229">
        <v>3500</v>
      </c>
      <c r="E135" s="229">
        <v>4000</v>
      </c>
      <c r="F135" s="189">
        <v>7.15</v>
      </c>
    </row>
    <row r="136" spans="1:6" x14ac:dyDescent="0.25">
      <c r="A136" s="202">
        <v>3225</v>
      </c>
      <c r="B136" s="183" t="s">
        <v>109</v>
      </c>
      <c r="C136" s="229">
        <v>1100</v>
      </c>
      <c r="D136" s="229">
        <v>1300</v>
      </c>
      <c r="E136" s="229">
        <v>1500</v>
      </c>
      <c r="F136" s="189">
        <v>1327.32</v>
      </c>
    </row>
    <row r="137" spans="1:6" x14ac:dyDescent="0.25">
      <c r="A137" s="202">
        <v>3227</v>
      </c>
      <c r="B137" s="183" t="s">
        <v>111</v>
      </c>
      <c r="C137" s="229">
        <v>150</v>
      </c>
      <c r="D137" s="229">
        <v>200</v>
      </c>
      <c r="E137" s="229">
        <v>250</v>
      </c>
      <c r="F137" s="189">
        <v>0</v>
      </c>
    </row>
    <row r="138" spans="1:6" x14ac:dyDescent="0.25">
      <c r="A138" s="202">
        <v>3231</v>
      </c>
      <c r="B138" s="183" t="s">
        <v>115</v>
      </c>
      <c r="C138" s="229">
        <v>600</v>
      </c>
      <c r="D138" s="229">
        <v>600</v>
      </c>
      <c r="E138" s="229">
        <v>600</v>
      </c>
      <c r="F138" s="189">
        <v>31.25</v>
      </c>
    </row>
    <row r="139" spans="1:6" x14ac:dyDescent="0.25">
      <c r="A139" s="202">
        <v>3232</v>
      </c>
      <c r="B139" s="183" t="s">
        <v>117</v>
      </c>
      <c r="C139" s="229">
        <v>4875</v>
      </c>
      <c r="D139" s="229">
        <v>5100</v>
      </c>
      <c r="E139" s="229">
        <v>5500</v>
      </c>
      <c r="F139" s="189">
        <v>2396.25</v>
      </c>
    </row>
    <row r="140" spans="1:6" x14ac:dyDescent="0.25">
      <c r="A140" s="202">
        <v>3233</v>
      </c>
      <c r="B140" s="183" t="s">
        <v>119</v>
      </c>
      <c r="C140" s="229">
        <v>2600</v>
      </c>
      <c r="D140" s="229">
        <v>2600</v>
      </c>
      <c r="E140" s="229">
        <v>2600</v>
      </c>
      <c r="F140" s="189">
        <v>0</v>
      </c>
    </row>
    <row r="141" spans="1:6" x14ac:dyDescent="0.25">
      <c r="A141" s="202">
        <v>3234</v>
      </c>
      <c r="B141" s="183" t="s">
        <v>121</v>
      </c>
      <c r="C141" s="229">
        <v>1350</v>
      </c>
      <c r="D141" s="229">
        <v>1500</v>
      </c>
      <c r="E141" s="229">
        <v>1700</v>
      </c>
      <c r="F141" s="189">
        <v>180.8</v>
      </c>
    </row>
    <row r="142" spans="1:6" x14ac:dyDescent="0.25">
      <c r="A142" s="202">
        <v>3235</v>
      </c>
      <c r="B142" s="183" t="s">
        <v>123</v>
      </c>
      <c r="C142" s="229">
        <v>1900</v>
      </c>
      <c r="D142" s="229">
        <v>2300</v>
      </c>
      <c r="E142" s="229">
        <v>2600</v>
      </c>
      <c r="F142" s="189">
        <v>346</v>
      </c>
    </row>
    <row r="143" spans="1:6" x14ac:dyDescent="0.25">
      <c r="A143" s="202">
        <v>3236</v>
      </c>
      <c r="B143" s="183" t="s">
        <v>125</v>
      </c>
      <c r="C143" s="229">
        <v>180</v>
      </c>
      <c r="D143" s="229">
        <v>180</v>
      </c>
      <c r="E143" s="229">
        <v>180</v>
      </c>
      <c r="F143" s="189">
        <v>0</v>
      </c>
    </row>
    <row r="144" spans="1:6" x14ac:dyDescent="0.25">
      <c r="A144" s="202">
        <v>3237</v>
      </c>
      <c r="B144" s="183" t="s">
        <v>127</v>
      </c>
      <c r="C144" s="229">
        <v>22450</v>
      </c>
      <c r="D144" s="229">
        <v>23000</v>
      </c>
      <c r="E144" s="229">
        <v>23500</v>
      </c>
      <c r="F144" s="189">
        <v>4500.58</v>
      </c>
    </row>
    <row r="145" spans="1:7" x14ac:dyDescent="0.25">
      <c r="A145" s="202">
        <v>3238</v>
      </c>
      <c r="B145" s="183" t="s">
        <v>129</v>
      </c>
      <c r="C145" s="229">
        <v>250</v>
      </c>
      <c r="D145" s="229">
        <v>350</v>
      </c>
      <c r="E145" s="229">
        <v>450</v>
      </c>
      <c r="F145" s="189">
        <v>700</v>
      </c>
    </row>
    <row r="146" spans="1:7" x14ac:dyDescent="0.25">
      <c r="A146" s="202">
        <v>3239</v>
      </c>
      <c r="B146" s="183" t="s">
        <v>131</v>
      </c>
      <c r="C146" s="229">
        <v>18850</v>
      </c>
      <c r="D146" s="229">
        <v>18900</v>
      </c>
      <c r="E146" s="229">
        <v>19200</v>
      </c>
      <c r="F146" s="189">
        <v>478.27</v>
      </c>
    </row>
    <row r="147" spans="1:7" x14ac:dyDescent="0.25">
      <c r="A147" s="202">
        <v>3241</v>
      </c>
      <c r="B147" s="183" t="s">
        <v>133</v>
      </c>
      <c r="C147" s="229">
        <v>3300</v>
      </c>
      <c r="D147" s="229">
        <v>3500</v>
      </c>
      <c r="E147" s="229">
        <v>3800</v>
      </c>
      <c r="F147" s="189">
        <v>0</v>
      </c>
    </row>
    <row r="148" spans="1:7" x14ac:dyDescent="0.25">
      <c r="A148" s="202">
        <v>3292</v>
      </c>
      <c r="B148" s="183" t="s">
        <v>140</v>
      </c>
      <c r="C148" s="229">
        <v>1200</v>
      </c>
      <c r="D148" s="229">
        <v>1200</v>
      </c>
      <c r="E148" s="229">
        <v>1200</v>
      </c>
      <c r="F148" s="189">
        <v>289.32</v>
      </c>
    </row>
    <row r="149" spans="1:7" x14ac:dyDescent="0.25">
      <c r="A149" s="202">
        <v>3293</v>
      </c>
      <c r="B149" s="183" t="s">
        <v>142</v>
      </c>
      <c r="C149" s="229">
        <v>6450</v>
      </c>
      <c r="D149" s="229">
        <v>7000</v>
      </c>
      <c r="E149" s="229">
        <v>7500</v>
      </c>
      <c r="F149" s="189">
        <v>4087.59</v>
      </c>
    </row>
    <row r="150" spans="1:7" x14ac:dyDescent="0.25">
      <c r="A150" s="202">
        <v>3294</v>
      </c>
      <c r="B150" s="183" t="s">
        <v>144</v>
      </c>
      <c r="C150" s="229">
        <v>1150</v>
      </c>
      <c r="D150" s="229">
        <v>1150</v>
      </c>
      <c r="E150" s="229">
        <v>1150</v>
      </c>
      <c r="F150" s="189">
        <v>0</v>
      </c>
    </row>
    <row r="151" spans="1:7" x14ac:dyDescent="0.25">
      <c r="A151" s="202">
        <v>3295</v>
      </c>
      <c r="B151" s="183" t="s">
        <v>146</v>
      </c>
      <c r="C151" s="229">
        <v>100</v>
      </c>
      <c r="D151" s="229">
        <v>120</v>
      </c>
      <c r="E151" s="229">
        <v>140</v>
      </c>
      <c r="F151" s="189">
        <v>0</v>
      </c>
    </row>
    <row r="152" spans="1:7" x14ac:dyDescent="0.25">
      <c r="A152" s="202">
        <v>3299</v>
      </c>
      <c r="B152" s="183" t="s">
        <v>136</v>
      </c>
      <c r="C152" s="229">
        <v>3425</v>
      </c>
      <c r="D152" s="229">
        <v>3730</v>
      </c>
      <c r="E152" s="229">
        <v>3940</v>
      </c>
      <c r="F152" s="189">
        <v>887.86</v>
      </c>
    </row>
    <row r="153" spans="1:7" x14ac:dyDescent="0.25">
      <c r="A153" s="202">
        <v>3431</v>
      </c>
      <c r="B153" s="183" t="s">
        <v>155</v>
      </c>
      <c r="C153" s="229">
        <v>120</v>
      </c>
      <c r="D153" s="229">
        <v>140</v>
      </c>
      <c r="E153" s="229">
        <v>150</v>
      </c>
      <c r="F153" s="189">
        <v>0</v>
      </c>
    </row>
    <row r="154" spans="1:7" x14ac:dyDescent="0.25">
      <c r="A154" s="205">
        <v>3432</v>
      </c>
      <c r="B154" s="183" t="s">
        <v>375</v>
      </c>
      <c r="C154" s="229"/>
      <c r="D154" s="229"/>
      <c r="E154" s="229"/>
      <c r="F154" s="189">
        <v>0</v>
      </c>
    </row>
    <row r="155" spans="1:7" x14ac:dyDescent="0.25">
      <c r="A155" s="205">
        <v>3433</v>
      </c>
      <c r="B155" s="183" t="s">
        <v>377</v>
      </c>
      <c r="C155" s="229"/>
      <c r="D155" s="229"/>
      <c r="E155" s="229"/>
      <c r="F155" s="189">
        <v>0</v>
      </c>
    </row>
    <row r="156" spans="1:7" x14ac:dyDescent="0.25">
      <c r="A156" s="202">
        <v>3434</v>
      </c>
      <c r="B156" s="183" t="s">
        <v>379</v>
      </c>
      <c r="C156" s="229"/>
      <c r="D156" s="229"/>
      <c r="E156" s="229"/>
      <c r="F156" s="189">
        <v>0</v>
      </c>
    </row>
    <row r="157" spans="1:7" x14ac:dyDescent="0.25">
      <c r="A157" s="202">
        <v>3721</v>
      </c>
      <c r="B157" s="183" t="s">
        <v>198</v>
      </c>
      <c r="C157" s="229"/>
      <c r="D157" s="229"/>
      <c r="E157" s="229"/>
      <c r="F157" s="189">
        <v>0</v>
      </c>
    </row>
    <row r="158" spans="1:7" x14ac:dyDescent="0.25">
      <c r="A158" s="202">
        <v>3722</v>
      </c>
      <c r="B158" s="183" t="s">
        <v>398</v>
      </c>
      <c r="C158" s="229"/>
      <c r="D158" s="229"/>
      <c r="E158" s="229"/>
      <c r="F158" s="189">
        <v>0</v>
      </c>
    </row>
    <row r="159" spans="1:7" x14ac:dyDescent="0.25">
      <c r="A159" s="202">
        <v>3811</v>
      </c>
      <c r="B159" s="183" t="s">
        <v>204</v>
      </c>
      <c r="C159" s="229">
        <v>500</v>
      </c>
      <c r="D159" s="229">
        <v>500</v>
      </c>
      <c r="E159" s="229">
        <v>500</v>
      </c>
      <c r="F159" s="189">
        <v>500</v>
      </c>
    </row>
    <row r="160" spans="1:7" s="173" customFormat="1" x14ac:dyDescent="0.25">
      <c r="A160" s="214">
        <v>4</v>
      </c>
      <c r="B160" s="232" t="s">
        <v>217</v>
      </c>
      <c r="C160" s="233">
        <f>SUM(C161:C172)</f>
        <v>10550</v>
      </c>
      <c r="D160" s="233">
        <f t="shared" ref="D160:E160" si="14">SUM(D161:D172)</f>
        <v>11300</v>
      </c>
      <c r="E160" s="233">
        <f t="shared" si="14"/>
        <v>12000</v>
      </c>
      <c r="F160" s="189">
        <v>2872.73</v>
      </c>
      <c r="G160" s="234"/>
    </row>
    <row r="161" spans="1:7" x14ac:dyDescent="0.25">
      <c r="A161" s="202">
        <v>4123</v>
      </c>
      <c r="B161" s="183" t="s">
        <v>222</v>
      </c>
      <c r="C161" s="229"/>
      <c r="D161" s="229"/>
      <c r="E161" s="229"/>
      <c r="F161" s="189">
        <v>0</v>
      </c>
    </row>
    <row r="162" spans="1:7" x14ac:dyDescent="0.25">
      <c r="A162" s="202">
        <v>4212</v>
      </c>
      <c r="B162" s="183" t="s">
        <v>228</v>
      </c>
      <c r="C162" s="229"/>
      <c r="D162" s="229"/>
      <c r="E162" s="229"/>
      <c r="F162" s="189">
        <v>0</v>
      </c>
    </row>
    <row r="163" spans="1:7" x14ac:dyDescent="0.25">
      <c r="A163" s="202">
        <v>4221</v>
      </c>
      <c r="B163" s="183" t="s">
        <v>232</v>
      </c>
      <c r="C163" s="229">
        <v>2000</v>
      </c>
      <c r="D163" s="229">
        <v>2200</v>
      </c>
      <c r="E163" s="229">
        <v>2500</v>
      </c>
      <c r="F163" s="189">
        <v>1565.5</v>
      </c>
    </row>
    <row r="164" spans="1:7" x14ac:dyDescent="0.25">
      <c r="A164" s="202">
        <v>4222</v>
      </c>
      <c r="B164" s="183" t="s">
        <v>422</v>
      </c>
      <c r="C164" s="229">
        <v>300</v>
      </c>
      <c r="D164" s="229">
        <v>300</v>
      </c>
      <c r="E164" s="229">
        <v>300</v>
      </c>
      <c r="F164" s="189">
        <v>0</v>
      </c>
    </row>
    <row r="165" spans="1:7" x14ac:dyDescent="0.25">
      <c r="A165" s="202">
        <v>4223</v>
      </c>
      <c r="B165" s="183" t="s">
        <v>424</v>
      </c>
      <c r="C165" s="229"/>
      <c r="D165" s="229"/>
      <c r="E165" s="229"/>
      <c r="F165" s="189">
        <v>429.99</v>
      </c>
    </row>
    <row r="166" spans="1:7" x14ac:dyDescent="0.25">
      <c r="A166" s="202">
        <v>4224</v>
      </c>
      <c r="B166" s="183" t="s">
        <v>234</v>
      </c>
      <c r="C166" s="229">
        <v>7750</v>
      </c>
      <c r="D166" s="229">
        <v>7800</v>
      </c>
      <c r="E166" s="229">
        <v>8000</v>
      </c>
      <c r="F166" s="189">
        <v>0</v>
      </c>
    </row>
    <row r="167" spans="1:7" x14ac:dyDescent="0.25">
      <c r="A167" s="202">
        <v>4225</v>
      </c>
      <c r="B167" s="183" t="s">
        <v>426</v>
      </c>
      <c r="C167" s="229"/>
      <c r="D167" s="229"/>
      <c r="E167" s="229"/>
      <c r="F167" s="189">
        <v>0</v>
      </c>
    </row>
    <row r="168" spans="1:7" x14ac:dyDescent="0.25">
      <c r="A168" s="202">
        <v>4227</v>
      </c>
      <c r="B168" s="183" t="s">
        <v>347</v>
      </c>
      <c r="C168" s="229">
        <v>500</v>
      </c>
      <c r="D168" s="229">
        <v>1000</v>
      </c>
      <c r="E168" s="229">
        <v>1200</v>
      </c>
      <c r="F168" s="189">
        <v>877.24</v>
      </c>
    </row>
    <row r="169" spans="1:7" x14ac:dyDescent="0.25">
      <c r="A169" s="202">
        <v>4241</v>
      </c>
      <c r="B169" s="183" t="s">
        <v>436</v>
      </c>
      <c r="C169" s="229"/>
      <c r="D169" s="229"/>
      <c r="E169" s="229"/>
      <c r="F169" s="189">
        <v>0</v>
      </c>
    </row>
    <row r="170" spans="1:7" x14ac:dyDescent="0.25">
      <c r="A170" s="202">
        <v>4262</v>
      </c>
      <c r="B170" s="183" t="s">
        <v>238</v>
      </c>
      <c r="C170" s="229"/>
      <c r="D170" s="229"/>
      <c r="E170" s="229"/>
      <c r="F170" s="189">
        <v>0</v>
      </c>
    </row>
    <row r="171" spans="1:7" x14ac:dyDescent="0.25">
      <c r="A171" s="202">
        <v>4312</v>
      </c>
      <c r="B171" s="183" t="s">
        <v>454</v>
      </c>
      <c r="C171" s="229"/>
      <c r="D171" s="229"/>
      <c r="E171" s="229"/>
      <c r="F171" s="189">
        <v>0</v>
      </c>
    </row>
    <row r="172" spans="1:7" x14ac:dyDescent="0.25">
      <c r="A172" s="202">
        <v>4511</v>
      </c>
      <c r="B172" s="183" t="s">
        <v>242</v>
      </c>
      <c r="C172" s="229"/>
      <c r="D172" s="229"/>
      <c r="E172" s="229"/>
      <c r="F172" s="189">
        <v>0</v>
      </c>
    </row>
    <row r="173" spans="1:7" s="174" customFormat="1" x14ac:dyDescent="0.25">
      <c r="A173" s="223" t="s">
        <v>584</v>
      </c>
      <c r="B173" s="224" t="s">
        <v>58</v>
      </c>
      <c r="C173" s="225">
        <f>C174+C210</f>
        <v>850695</v>
      </c>
      <c r="D173" s="225">
        <f t="shared" ref="D173:E173" si="15">D174+D210</f>
        <v>857171</v>
      </c>
      <c r="E173" s="225">
        <f t="shared" si="15"/>
        <v>864568</v>
      </c>
      <c r="F173" s="189">
        <f>F174+F210</f>
        <v>301229.74</v>
      </c>
      <c r="G173" s="235"/>
    </row>
    <row r="174" spans="1:7" s="175" customFormat="1" x14ac:dyDescent="0.25">
      <c r="A174" s="236">
        <v>3</v>
      </c>
      <c r="B174" s="237" t="s">
        <v>72</v>
      </c>
      <c r="C174" s="238">
        <f>SUM(C175:C209)</f>
        <v>820945</v>
      </c>
      <c r="D174" s="238">
        <f t="shared" ref="D174:E174" si="16">SUM(D175:D209)</f>
        <v>825149</v>
      </c>
      <c r="E174" s="238">
        <f t="shared" si="16"/>
        <v>830033</v>
      </c>
      <c r="F174" s="189">
        <f>SUM(F175:F209)</f>
        <v>290726.74</v>
      </c>
      <c r="G174" s="239"/>
    </row>
    <row r="175" spans="1:7" x14ac:dyDescent="0.25">
      <c r="A175" s="202">
        <v>3111</v>
      </c>
      <c r="B175" s="183" t="s">
        <v>78</v>
      </c>
      <c r="C175" s="229"/>
      <c r="D175" s="229"/>
      <c r="E175" s="229"/>
      <c r="F175" s="189">
        <v>0</v>
      </c>
    </row>
    <row r="176" spans="1:7" x14ac:dyDescent="0.25">
      <c r="A176" s="202">
        <v>3113</v>
      </c>
      <c r="B176" s="183" t="s">
        <v>80</v>
      </c>
      <c r="C176" s="229"/>
      <c r="D176" s="229"/>
      <c r="E176" s="229"/>
      <c r="F176" s="189">
        <v>0</v>
      </c>
    </row>
    <row r="177" spans="1:6" x14ac:dyDescent="0.25">
      <c r="A177" s="202">
        <v>3114</v>
      </c>
      <c r="B177" s="183" t="s">
        <v>361</v>
      </c>
      <c r="C177" s="229"/>
      <c r="D177" s="229"/>
      <c r="E177" s="229"/>
      <c r="F177" s="189">
        <v>0</v>
      </c>
    </row>
    <row r="178" spans="1:6" x14ac:dyDescent="0.25">
      <c r="A178" s="202">
        <v>3121</v>
      </c>
      <c r="B178" s="183" t="s">
        <v>82</v>
      </c>
      <c r="C178" s="229">
        <v>59000</v>
      </c>
      <c r="D178" s="229">
        <v>59530</v>
      </c>
      <c r="E178" s="229">
        <v>60048</v>
      </c>
      <c r="F178" s="189">
        <f>17141.08+15546.74</f>
        <v>32687.82</v>
      </c>
    </row>
    <row r="179" spans="1:6" x14ac:dyDescent="0.25">
      <c r="A179" s="202">
        <v>3132</v>
      </c>
      <c r="B179" s="183" t="s">
        <v>87</v>
      </c>
      <c r="C179" s="229"/>
      <c r="D179" s="229"/>
      <c r="E179" s="229"/>
      <c r="F179" s="189">
        <v>0</v>
      </c>
    </row>
    <row r="180" spans="1:6" x14ac:dyDescent="0.25">
      <c r="A180" s="205">
        <v>3211</v>
      </c>
      <c r="B180" s="183" t="s">
        <v>93</v>
      </c>
      <c r="C180" s="229">
        <v>13500</v>
      </c>
      <c r="D180" s="229">
        <v>14010</v>
      </c>
      <c r="E180" s="229">
        <v>14516</v>
      </c>
      <c r="F180" s="189">
        <v>5078.5600000000004</v>
      </c>
    </row>
    <row r="181" spans="1:6" x14ac:dyDescent="0.25">
      <c r="A181" s="202">
        <v>3212</v>
      </c>
      <c r="B181" s="183" t="s">
        <v>95</v>
      </c>
      <c r="C181" s="229"/>
      <c r="D181" s="229"/>
      <c r="E181" s="229"/>
      <c r="F181" s="189">
        <v>0</v>
      </c>
    </row>
    <row r="182" spans="1:6" x14ac:dyDescent="0.25">
      <c r="A182" s="202">
        <v>3213</v>
      </c>
      <c r="B182" s="183" t="s">
        <v>97</v>
      </c>
      <c r="C182" s="229">
        <v>2350</v>
      </c>
      <c r="D182" s="229">
        <v>2502</v>
      </c>
      <c r="E182" s="229">
        <v>2802</v>
      </c>
      <c r="F182" s="189">
        <v>1100.01</v>
      </c>
    </row>
    <row r="183" spans="1:6" x14ac:dyDescent="0.25">
      <c r="A183" s="202">
        <v>3221</v>
      </c>
      <c r="B183" s="183" t="s">
        <v>103</v>
      </c>
      <c r="C183" s="229">
        <v>32300</v>
      </c>
      <c r="D183" s="229">
        <v>32975</v>
      </c>
      <c r="E183" s="229">
        <v>33990</v>
      </c>
      <c r="F183" s="189">
        <v>12929.32</v>
      </c>
    </row>
    <row r="184" spans="1:6" x14ac:dyDescent="0.25">
      <c r="A184" s="202">
        <v>3223</v>
      </c>
      <c r="B184" s="183" t="s">
        <v>105</v>
      </c>
      <c r="C184" s="229">
        <v>32020</v>
      </c>
      <c r="D184" s="229">
        <v>32573</v>
      </c>
      <c r="E184" s="229">
        <v>33104</v>
      </c>
      <c r="F184" s="189">
        <v>15693.26</v>
      </c>
    </row>
    <row r="185" spans="1:6" x14ac:dyDescent="0.25">
      <c r="A185" s="202">
        <v>3224</v>
      </c>
      <c r="B185" s="183" t="s">
        <v>107</v>
      </c>
      <c r="C185" s="229">
        <v>3350</v>
      </c>
      <c r="D185" s="229">
        <v>3603</v>
      </c>
      <c r="E185" s="229">
        <v>3905</v>
      </c>
      <c r="F185" s="189">
        <v>5214.54</v>
      </c>
    </row>
    <row r="186" spans="1:6" x14ac:dyDescent="0.25">
      <c r="A186" s="202">
        <v>3225</v>
      </c>
      <c r="B186" s="183" t="s">
        <v>109</v>
      </c>
      <c r="C186" s="229">
        <v>2000</v>
      </c>
      <c r="D186" s="229">
        <v>2002</v>
      </c>
      <c r="E186" s="229">
        <v>2004</v>
      </c>
      <c r="F186" s="189">
        <v>0</v>
      </c>
    </row>
    <row r="187" spans="1:6" x14ac:dyDescent="0.25">
      <c r="A187" s="202">
        <v>3227</v>
      </c>
      <c r="B187" s="183" t="s">
        <v>111</v>
      </c>
      <c r="C187" s="229">
        <v>550</v>
      </c>
      <c r="D187" s="229">
        <v>551</v>
      </c>
      <c r="E187" s="229">
        <v>552</v>
      </c>
      <c r="F187" s="189">
        <v>0</v>
      </c>
    </row>
    <row r="188" spans="1:6" x14ac:dyDescent="0.25">
      <c r="A188" s="202">
        <v>3231</v>
      </c>
      <c r="B188" s="183" t="s">
        <v>115</v>
      </c>
      <c r="C188" s="229">
        <v>15000</v>
      </c>
      <c r="D188" s="229">
        <v>15213</v>
      </c>
      <c r="E188" s="229">
        <v>15420</v>
      </c>
      <c r="F188" s="189">
        <v>225.68</v>
      </c>
    </row>
    <row r="189" spans="1:6" x14ac:dyDescent="0.25">
      <c r="A189" s="202">
        <v>3232</v>
      </c>
      <c r="B189" s="183" t="s">
        <v>117</v>
      </c>
      <c r="C189" s="229">
        <v>15125</v>
      </c>
      <c r="D189" s="229">
        <v>15276</v>
      </c>
      <c r="E189" s="229">
        <v>15491</v>
      </c>
      <c r="F189" s="189">
        <v>5053.6000000000004</v>
      </c>
    </row>
    <row r="190" spans="1:6" x14ac:dyDescent="0.25">
      <c r="A190" s="202">
        <v>3233</v>
      </c>
      <c r="B190" s="183" t="s">
        <v>119</v>
      </c>
      <c r="C190" s="229">
        <v>9200</v>
      </c>
      <c r="D190" s="229">
        <v>9215</v>
      </c>
      <c r="E190" s="229">
        <v>9224</v>
      </c>
      <c r="F190" s="189">
        <v>4389.1099999999997</v>
      </c>
    </row>
    <row r="191" spans="1:6" x14ac:dyDescent="0.25">
      <c r="A191" s="202">
        <v>3234</v>
      </c>
      <c r="B191" s="183" t="s">
        <v>121</v>
      </c>
      <c r="C191" s="229">
        <v>8120</v>
      </c>
      <c r="D191" s="229">
        <v>8215</v>
      </c>
      <c r="E191" s="229">
        <v>8423</v>
      </c>
      <c r="F191" s="189">
        <v>874.84</v>
      </c>
    </row>
    <row r="192" spans="1:6" x14ac:dyDescent="0.25">
      <c r="A192" s="202">
        <v>3235</v>
      </c>
      <c r="B192" s="183" t="s">
        <v>123</v>
      </c>
      <c r="C192" s="229">
        <v>5100</v>
      </c>
      <c r="D192" s="229">
        <v>5211</v>
      </c>
      <c r="E192" s="229">
        <v>5418</v>
      </c>
      <c r="F192" s="189">
        <v>5246.41</v>
      </c>
    </row>
    <row r="193" spans="1:6" x14ac:dyDescent="0.25">
      <c r="A193" s="202">
        <v>3236</v>
      </c>
      <c r="B193" s="183" t="s">
        <v>125</v>
      </c>
      <c r="C193" s="229">
        <v>200</v>
      </c>
      <c r="D193" s="229">
        <v>201</v>
      </c>
      <c r="E193" s="229">
        <v>202</v>
      </c>
      <c r="F193" s="189">
        <v>2112.19</v>
      </c>
    </row>
    <row r="194" spans="1:6" x14ac:dyDescent="0.25">
      <c r="A194" s="202">
        <v>3237</v>
      </c>
      <c r="B194" s="183" t="s">
        <v>127</v>
      </c>
      <c r="C194" s="229">
        <v>119800</v>
      </c>
      <c r="D194" s="229">
        <v>120312</v>
      </c>
      <c r="E194" s="229">
        <v>120818</v>
      </c>
      <c r="F194" s="189">
        <v>83134.009999999995</v>
      </c>
    </row>
    <row r="195" spans="1:6" x14ac:dyDescent="0.25">
      <c r="A195" s="202">
        <v>3238</v>
      </c>
      <c r="B195" s="183" t="s">
        <v>129</v>
      </c>
      <c r="C195" s="229">
        <v>2950</v>
      </c>
      <c r="D195" s="229">
        <v>3057</v>
      </c>
      <c r="E195" s="229">
        <v>3162</v>
      </c>
      <c r="F195" s="189">
        <v>1200</v>
      </c>
    </row>
    <row r="196" spans="1:6" x14ac:dyDescent="0.25">
      <c r="A196" s="202">
        <v>3239</v>
      </c>
      <c r="B196" s="183" t="s">
        <v>131</v>
      </c>
      <c r="C196" s="229">
        <v>24000</v>
      </c>
      <c r="D196" s="229">
        <v>24269</v>
      </c>
      <c r="E196" s="229">
        <v>24480</v>
      </c>
      <c r="F196" s="189">
        <v>10447.92</v>
      </c>
    </row>
    <row r="197" spans="1:6" x14ac:dyDescent="0.25">
      <c r="A197" s="202">
        <v>3241</v>
      </c>
      <c r="B197" s="183" t="s">
        <v>133</v>
      </c>
      <c r="C197" s="229">
        <v>59760</v>
      </c>
      <c r="D197" s="229">
        <v>59764</v>
      </c>
      <c r="E197" s="229">
        <v>59767</v>
      </c>
      <c r="F197" s="189">
        <v>27735.07</v>
      </c>
    </row>
    <row r="198" spans="1:6" x14ac:dyDescent="0.25">
      <c r="A198" s="202">
        <v>3292</v>
      </c>
      <c r="B198" s="183" t="s">
        <v>140</v>
      </c>
      <c r="C198" s="229">
        <v>0</v>
      </c>
      <c r="D198" s="229">
        <v>0</v>
      </c>
      <c r="E198" s="229">
        <v>0</v>
      </c>
      <c r="F198" s="189">
        <v>0</v>
      </c>
    </row>
    <row r="199" spans="1:6" x14ac:dyDescent="0.25">
      <c r="A199" s="202">
        <v>3293</v>
      </c>
      <c r="B199" s="183" t="s">
        <v>142</v>
      </c>
      <c r="C199" s="229">
        <v>9800</v>
      </c>
      <c r="D199" s="229">
        <v>9810</v>
      </c>
      <c r="E199" s="229">
        <v>9816</v>
      </c>
      <c r="F199" s="189">
        <v>3913.41</v>
      </c>
    </row>
    <row r="200" spans="1:6" x14ac:dyDescent="0.25">
      <c r="A200" s="202">
        <v>3294</v>
      </c>
      <c r="B200" s="183" t="s">
        <v>144</v>
      </c>
      <c r="C200" s="229">
        <v>150</v>
      </c>
      <c r="D200" s="229">
        <v>150</v>
      </c>
      <c r="E200" s="229">
        <v>150</v>
      </c>
      <c r="F200" s="189">
        <v>0</v>
      </c>
    </row>
    <row r="201" spans="1:6" x14ac:dyDescent="0.25">
      <c r="A201" s="202">
        <v>3295</v>
      </c>
      <c r="B201" s="183" t="s">
        <v>146</v>
      </c>
      <c r="C201" s="229">
        <v>100</v>
      </c>
      <c r="D201" s="229">
        <v>100</v>
      </c>
      <c r="E201" s="229">
        <v>100</v>
      </c>
      <c r="F201" s="189">
        <v>0</v>
      </c>
    </row>
    <row r="202" spans="1:6" x14ac:dyDescent="0.25">
      <c r="A202" s="202">
        <v>3299</v>
      </c>
      <c r="B202" s="183" t="s">
        <v>136</v>
      </c>
      <c r="C202" s="229">
        <v>393500</v>
      </c>
      <c r="D202" s="229">
        <v>393513</v>
      </c>
      <c r="E202" s="229">
        <v>393520</v>
      </c>
      <c r="F202" s="189">
        <v>61236.6</v>
      </c>
    </row>
    <row r="203" spans="1:6" x14ac:dyDescent="0.25">
      <c r="A203" s="202">
        <v>3431</v>
      </c>
      <c r="B203" s="183" t="s">
        <v>155</v>
      </c>
      <c r="C203" s="229">
        <v>1270</v>
      </c>
      <c r="D203" s="229">
        <v>1293</v>
      </c>
      <c r="E203" s="229">
        <v>1315</v>
      </c>
      <c r="F203" s="189">
        <v>67.45</v>
      </c>
    </row>
    <row r="204" spans="1:6" x14ac:dyDescent="0.25">
      <c r="A204" s="205">
        <v>3432</v>
      </c>
      <c r="B204" s="183" t="s">
        <v>375</v>
      </c>
      <c r="C204" s="229">
        <v>0</v>
      </c>
      <c r="D204" s="229">
        <v>0</v>
      </c>
      <c r="E204" s="229">
        <v>0</v>
      </c>
      <c r="F204" s="189">
        <v>0</v>
      </c>
    </row>
    <row r="205" spans="1:6" x14ac:dyDescent="0.25">
      <c r="A205" s="205">
        <v>3433</v>
      </c>
      <c r="B205" s="183" t="s">
        <v>377</v>
      </c>
      <c r="C205" s="229"/>
      <c r="D205" s="229"/>
      <c r="E205" s="229"/>
      <c r="F205" s="189">
        <v>0</v>
      </c>
    </row>
    <row r="206" spans="1:6" x14ac:dyDescent="0.25">
      <c r="A206" s="202">
        <v>3434</v>
      </c>
      <c r="B206" s="183" t="s">
        <v>379</v>
      </c>
      <c r="C206" s="229"/>
      <c r="D206" s="229"/>
      <c r="E206" s="229"/>
      <c r="F206" s="189">
        <v>0</v>
      </c>
    </row>
    <row r="207" spans="1:6" x14ac:dyDescent="0.25">
      <c r="A207" s="202">
        <v>3721</v>
      </c>
      <c r="B207" s="183" t="s">
        <v>198</v>
      </c>
      <c r="C207" s="229">
        <v>11800</v>
      </c>
      <c r="D207" s="229">
        <v>11804</v>
      </c>
      <c r="E207" s="229">
        <v>11806</v>
      </c>
      <c r="F207" s="189">
        <v>12386.94</v>
      </c>
    </row>
    <row r="208" spans="1:6" x14ac:dyDescent="0.25">
      <c r="A208" s="202">
        <v>3722</v>
      </c>
      <c r="B208" s="183" t="s">
        <v>398</v>
      </c>
      <c r="C208" s="229"/>
      <c r="D208" s="229"/>
      <c r="E208" s="229"/>
      <c r="F208" s="189">
        <v>0</v>
      </c>
    </row>
    <row r="209" spans="1:7" x14ac:dyDescent="0.25">
      <c r="A209" s="202">
        <v>3811</v>
      </c>
      <c r="B209" s="183" t="s">
        <v>204</v>
      </c>
      <c r="C209" s="229">
        <v>0</v>
      </c>
      <c r="D209" s="229">
        <v>0</v>
      </c>
      <c r="E209" s="229">
        <v>0</v>
      </c>
      <c r="F209" s="189">
        <v>0</v>
      </c>
    </row>
    <row r="210" spans="1:7" s="175" customFormat="1" x14ac:dyDescent="0.25">
      <c r="A210" s="240">
        <v>4</v>
      </c>
      <c r="B210" s="237" t="s">
        <v>217</v>
      </c>
      <c r="C210" s="238">
        <f>SUM(C211:C222)</f>
        <v>29750</v>
      </c>
      <c r="D210" s="238">
        <f t="shared" ref="D210:E210" si="17">SUM(D211:D222)</f>
        <v>32022</v>
      </c>
      <c r="E210" s="238">
        <f t="shared" si="17"/>
        <v>34535</v>
      </c>
      <c r="F210" s="189">
        <v>10503</v>
      </c>
      <c r="G210" s="239"/>
    </row>
    <row r="211" spans="1:7" x14ac:dyDescent="0.25">
      <c r="A211" s="202">
        <v>4123</v>
      </c>
      <c r="B211" s="183" t="s">
        <v>222</v>
      </c>
      <c r="C211" s="229"/>
      <c r="D211" s="229"/>
      <c r="E211" s="229"/>
      <c r="F211" s="189">
        <v>0</v>
      </c>
    </row>
    <row r="212" spans="1:7" x14ac:dyDescent="0.25">
      <c r="A212" s="202">
        <v>4212</v>
      </c>
      <c r="B212" s="183" t="s">
        <v>228</v>
      </c>
      <c r="C212" s="229"/>
      <c r="D212" s="229"/>
      <c r="E212" s="229"/>
      <c r="F212" s="189">
        <v>0</v>
      </c>
    </row>
    <row r="213" spans="1:7" x14ac:dyDescent="0.25">
      <c r="A213" s="202">
        <v>4221</v>
      </c>
      <c r="B213" s="183" t="s">
        <v>232</v>
      </c>
      <c r="C213" s="229">
        <v>20300</v>
      </c>
      <c r="D213" s="229">
        <v>21322</v>
      </c>
      <c r="E213" s="229">
        <v>22334</v>
      </c>
      <c r="F213" s="189">
        <v>75</v>
      </c>
    </row>
    <row r="214" spans="1:7" x14ac:dyDescent="0.25">
      <c r="A214" s="202">
        <v>4222</v>
      </c>
      <c r="B214" s="183" t="s">
        <v>422</v>
      </c>
      <c r="C214" s="229">
        <v>300</v>
      </c>
      <c r="D214" s="229">
        <v>300</v>
      </c>
      <c r="E214" s="229">
        <v>300</v>
      </c>
      <c r="F214" s="189">
        <v>1250</v>
      </c>
    </row>
    <row r="215" spans="1:7" x14ac:dyDescent="0.25">
      <c r="A215" s="202">
        <v>4223</v>
      </c>
      <c r="B215" s="183" t="s">
        <v>424</v>
      </c>
      <c r="C215" s="229"/>
      <c r="D215" s="229"/>
      <c r="E215" s="229"/>
      <c r="F215" s="189">
        <v>0</v>
      </c>
    </row>
    <row r="216" spans="1:7" x14ac:dyDescent="0.25">
      <c r="A216" s="202">
        <v>4224</v>
      </c>
      <c r="B216" s="183" t="s">
        <v>234</v>
      </c>
      <c r="C216" s="229">
        <v>7750</v>
      </c>
      <c r="D216" s="229">
        <v>8500</v>
      </c>
      <c r="E216" s="229">
        <v>9500</v>
      </c>
      <c r="F216" s="189">
        <v>0</v>
      </c>
    </row>
    <row r="217" spans="1:7" x14ac:dyDescent="0.25">
      <c r="A217" s="202">
        <v>4225</v>
      </c>
      <c r="B217" s="183" t="s">
        <v>426</v>
      </c>
      <c r="C217" s="229"/>
      <c r="D217" s="229"/>
      <c r="E217" s="229"/>
      <c r="F217" s="189">
        <v>8845</v>
      </c>
    </row>
    <row r="218" spans="1:7" x14ac:dyDescent="0.25">
      <c r="A218" s="202">
        <v>4227</v>
      </c>
      <c r="B218" s="183" t="s">
        <v>347</v>
      </c>
      <c r="C218" s="229">
        <v>500</v>
      </c>
      <c r="D218" s="229">
        <v>1000</v>
      </c>
      <c r="E218" s="229">
        <v>1500</v>
      </c>
      <c r="F218" s="189">
        <v>0</v>
      </c>
    </row>
    <row r="219" spans="1:7" x14ac:dyDescent="0.25">
      <c r="A219" s="202">
        <v>4241</v>
      </c>
      <c r="B219" s="183" t="s">
        <v>436</v>
      </c>
      <c r="C219" s="229">
        <v>900</v>
      </c>
      <c r="D219" s="229">
        <v>900</v>
      </c>
      <c r="E219" s="229">
        <v>901</v>
      </c>
      <c r="F219" s="189">
        <v>333</v>
      </c>
    </row>
    <row r="220" spans="1:7" x14ac:dyDescent="0.25">
      <c r="A220" s="202">
        <v>4262</v>
      </c>
      <c r="B220" s="183" t="s">
        <v>238</v>
      </c>
      <c r="C220" s="229"/>
      <c r="D220" s="229"/>
      <c r="E220" s="229"/>
      <c r="F220" s="189">
        <v>0</v>
      </c>
    </row>
    <row r="221" spans="1:7" x14ac:dyDescent="0.25">
      <c r="A221" s="202">
        <v>4312</v>
      </c>
      <c r="B221" s="183" t="s">
        <v>454</v>
      </c>
      <c r="C221" s="229"/>
      <c r="D221" s="229"/>
      <c r="E221" s="229"/>
      <c r="F221" s="189">
        <v>0</v>
      </c>
    </row>
    <row r="222" spans="1:7" x14ac:dyDescent="0.25">
      <c r="A222" s="202">
        <v>4511</v>
      </c>
      <c r="B222" s="183" t="s">
        <v>242</v>
      </c>
      <c r="C222" s="229"/>
      <c r="D222" s="229"/>
      <c r="E222" s="229"/>
      <c r="F222" s="189">
        <v>0</v>
      </c>
    </row>
    <row r="223" spans="1:7" x14ac:dyDescent="0.25">
      <c r="A223" s="241" t="s">
        <v>589</v>
      </c>
      <c r="B223" s="242" t="s">
        <v>471</v>
      </c>
      <c r="C223" s="243"/>
      <c r="D223" s="243"/>
      <c r="E223" s="243"/>
      <c r="F223" s="189">
        <v>799.08</v>
      </c>
    </row>
    <row r="224" spans="1:7" x14ac:dyDescent="0.25">
      <c r="A224" s="244">
        <v>3225</v>
      </c>
      <c r="B224" s="245" t="s">
        <v>109</v>
      </c>
      <c r="C224" s="229"/>
      <c r="D224" s="229"/>
      <c r="E224" s="229"/>
      <c r="F224" s="189">
        <v>799.08</v>
      </c>
    </row>
    <row r="225" spans="1:7" s="176" customFormat="1" x14ac:dyDescent="0.25">
      <c r="A225" s="247" t="s">
        <v>594</v>
      </c>
      <c r="B225" s="248" t="s">
        <v>599</v>
      </c>
      <c r="C225" s="249">
        <f>C226</f>
        <v>359476</v>
      </c>
      <c r="D225" s="249">
        <f t="shared" ref="D225:E225" si="18">D226</f>
        <v>279377</v>
      </c>
      <c r="E225" s="249">
        <f t="shared" si="18"/>
        <v>213402</v>
      </c>
      <c r="F225" s="189">
        <v>71274.81</v>
      </c>
      <c r="G225" s="250"/>
    </row>
    <row r="226" spans="1:7" s="168" customFormat="1" x14ac:dyDescent="0.25">
      <c r="A226" s="195" t="s">
        <v>580</v>
      </c>
      <c r="B226" s="196" t="s">
        <v>574</v>
      </c>
      <c r="C226" s="197">
        <f>C227+C263</f>
        <v>359476</v>
      </c>
      <c r="D226" s="197">
        <f>D227+D263</f>
        <v>279377</v>
      </c>
      <c r="E226" s="197">
        <f>E227+E263</f>
        <v>213402</v>
      </c>
      <c r="F226" s="189">
        <v>71274.81</v>
      </c>
      <c r="G226" s="198"/>
    </row>
    <row r="227" spans="1:7" s="173" customFormat="1" x14ac:dyDescent="0.25">
      <c r="A227" s="199">
        <v>3</v>
      </c>
      <c r="B227" s="215" t="s">
        <v>72</v>
      </c>
      <c r="C227" s="216">
        <f>SUM(C228:C262)</f>
        <v>173458</v>
      </c>
      <c r="D227" s="216">
        <f>SUM(D228:D262)</f>
        <v>215061</v>
      </c>
      <c r="E227" s="216">
        <f>SUM(E228:E262)</f>
        <v>212652</v>
      </c>
      <c r="F227" s="189">
        <v>25874.600000000002</v>
      </c>
      <c r="G227" s="234"/>
    </row>
    <row r="228" spans="1:7" x14ac:dyDescent="0.25">
      <c r="A228" s="202">
        <v>3111</v>
      </c>
      <c r="B228" s="203" t="s">
        <v>78</v>
      </c>
      <c r="C228" s="204"/>
      <c r="D228" s="204"/>
      <c r="E228" s="204"/>
      <c r="F228" s="189">
        <v>0</v>
      </c>
    </row>
    <row r="229" spans="1:7" x14ac:dyDescent="0.25">
      <c r="A229" s="202">
        <v>3113</v>
      </c>
      <c r="B229" s="203" t="s">
        <v>80</v>
      </c>
      <c r="C229" s="204"/>
      <c r="D229" s="204"/>
      <c r="E229" s="204"/>
      <c r="F229" s="189">
        <v>0</v>
      </c>
    </row>
    <row r="230" spans="1:7" x14ac:dyDescent="0.25">
      <c r="A230" s="202">
        <v>3114</v>
      </c>
      <c r="B230" s="203" t="s">
        <v>361</v>
      </c>
      <c r="C230" s="204"/>
      <c r="D230" s="204"/>
      <c r="E230" s="204"/>
      <c r="F230" s="189">
        <v>0</v>
      </c>
    </row>
    <row r="231" spans="1:7" x14ac:dyDescent="0.25">
      <c r="A231" s="202">
        <v>3121</v>
      </c>
      <c r="B231" s="203" t="s">
        <v>82</v>
      </c>
      <c r="C231" s="204"/>
      <c r="D231" s="204"/>
      <c r="E231" s="204"/>
      <c r="F231" s="189">
        <v>0</v>
      </c>
    </row>
    <row r="232" spans="1:7" x14ac:dyDescent="0.25">
      <c r="A232" s="202">
        <v>3132</v>
      </c>
      <c r="B232" s="203" t="s">
        <v>87</v>
      </c>
      <c r="C232" s="204"/>
      <c r="D232" s="204"/>
      <c r="E232" s="204"/>
      <c r="F232" s="189">
        <v>0</v>
      </c>
    </row>
    <row r="233" spans="1:7" x14ac:dyDescent="0.25">
      <c r="A233" s="205">
        <v>3211</v>
      </c>
      <c r="B233" s="203" t="s">
        <v>93</v>
      </c>
      <c r="C233" s="204">
        <f>7479+30000</f>
        <v>37479</v>
      </c>
      <c r="D233" s="204">
        <f>20074+26000</f>
        <v>46074</v>
      </c>
      <c r="E233" s="204">
        <f>23742+15000</f>
        <v>38742</v>
      </c>
      <c r="F233" s="189">
        <v>9732.91</v>
      </c>
    </row>
    <row r="234" spans="1:7" x14ac:dyDescent="0.25">
      <c r="A234" s="202">
        <v>3212</v>
      </c>
      <c r="B234" s="203" t="s">
        <v>95</v>
      </c>
      <c r="C234" s="204"/>
      <c r="D234" s="204"/>
      <c r="E234" s="204"/>
      <c r="F234" s="189">
        <v>0</v>
      </c>
    </row>
    <row r="235" spans="1:7" x14ac:dyDescent="0.25">
      <c r="A235" s="202">
        <v>3213</v>
      </c>
      <c r="B235" s="203" t="s">
        <v>97</v>
      </c>
      <c r="C235" s="204">
        <f>5000+13562</f>
        <v>18562</v>
      </c>
      <c r="D235" s="204">
        <f>5000+29828</f>
        <v>34828</v>
      </c>
      <c r="E235" s="204">
        <f>5000+37580</f>
        <v>42580</v>
      </c>
      <c r="F235" s="189">
        <v>2380</v>
      </c>
    </row>
    <row r="236" spans="1:7" x14ac:dyDescent="0.25">
      <c r="A236" s="202">
        <v>3221</v>
      </c>
      <c r="B236" s="203" t="s">
        <v>103</v>
      </c>
      <c r="C236" s="204">
        <v>74005</v>
      </c>
      <c r="D236" s="204">
        <v>52800</v>
      </c>
      <c r="E236" s="204">
        <v>35659</v>
      </c>
      <c r="F236" s="189">
        <v>3519.8999999999996</v>
      </c>
    </row>
    <row r="237" spans="1:7" x14ac:dyDescent="0.25">
      <c r="A237" s="202">
        <v>3223</v>
      </c>
      <c r="B237" s="203" t="s">
        <v>105</v>
      </c>
      <c r="C237" s="204"/>
      <c r="D237" s="204"/>
      <c r="E237" s="204"/>
      <c r="F237" s="189">
        <v>348.12</v>
      </c>
    </row>
    <row r="238" spans="1:7" ht="25.5" x14ac:dyDescent="0.25">
      <c r="A238" s="202">
        <v>3224</v>
      </c>
      <c r="B238" s="251" t="s">
        <v>107</v>
      </c>
      <c r="C238" s="246">
        <v>3052</v>
      </c>
      <c r="D238" s="246">
        <v>8249</v>
      </c>
      <c r="E238" s="246">
        <v>7636</v>
      </c>
      <c r="F238" s="189">
        <v>66.040000000000006</v>
      </c>
    </row>
    <row r="239" spans="1:7" x14ac:dyDescent="0.25">
      <c r="A239" s="202">
        <v>3225</v>
      </c>
      <c r="B239" s="252" t="s">
        <v>109</v>
      </c>
      <c r="C239" s="229">
        <v>787</v>
      </c>
      <c r="D239" s="229">
        <v>1500</v>
      </c>
      <c r="E239" s="229">
        <v>1500</v>
      </c>
      <c r="F239" s="189">
        <v>2989.19</v>
      </c>
    </row>
    <row r="240" spans="1:7" x14ac:dyDescent="0.25">
      <c r="A240" s="202">
        <v>3227</v>
      </c>
      <c r="B240" s="252" t="s">
        <v>111</v>
      </c>
      <c r="C240" s="229">
        <v>787</v>
      </c>
      <c r="D240" s="229">
        <v>0</v>
      </c>
      <c r="E240" s="229">
        <v>0</v>
      </c>
      <c r="F240" s="189">
        <v>51.99</v>
      </c>
    </row>
    <row r="241" spans="1:6" x14ac:dyDescent="0.25">
      <c r="A241" s="202">
        <v>3231</v>
      </c>
      <c r="B241" s="252" t="s">
        <v>115</v>
      </c>
      <c r="C241" s="229">
        <v>200</v>
      </c>
      <c r="D241" s="229">
        <v>600</v>
      </c>
      <c r="E241" s="229">
        <v>300</v>
      </c>
      <c r="F241" s="189">
        <v>62.5</v>
      </c>
    </row>
    <row r="242" spans="1:6" x14ac:dyDescent="0.25">
      <c r="A242" s="202">
        <v>3232</v>
      </c>
      <c r="B242" s="252" t="s">
        <v>117</v>
      </c>
      <c r="C242" s="229">
        <v>788</v>
      </c>
      <c r="D242" s="229">
        <v>6542</v>
      </c>
      <c r="E242" s="229">
        <v>6756</v>
      </c>
      <c r="F242" s="189">
        <v>237.5</v>
      </c>
    </row>
    <row r="243" spans="1:6" x14ac:dyDescent="0.25">
      <c r="A243" s="202">
        <v>3233</v>
      </c>
      <c r="B243" s="252" t="s">
        <v>119</v>
      </c>
      <c r="C243" s="229"/>
      <c r="D243" s="229"/>
      <c r="E243" s="229"/>
      <c r="F243" s="189">
        <v>0</v>
      </c>
    </row>
    <row r="244" spans="1:6" x14ac:dyDescent="0.25">
      <c r="A244" s="202">
        <v>3234</v>
      </c>
      <c r="B244" s="252" t="s">
        <v>121</v>
      </c>
      <c r="C244" s="229"/>
      <c r="D244" s="229"/>
      <c r="E244" s="229"/>
      <c r="F244" s="189">
        <v>0</v>
      </c>
    </row>
    <row r="245" spans="1:6" x14ac:dyDescent="0.25">
      <c r="A245" s="202">
        <v>3235</v>
      </c>
      <c r="B245" s="252" t="s">
        <v>123</v>
      </c>
      <c r="C245" s="229">
        <v>0</v>
      </c>
      <c r="D245" s="229">
        <v>1130</v>
      </c>
      <c r="E245" s="229">
        <v>1630</v>
      </c>
      <c r="F245" s="189">
        <v>562.5</v>
      </c>
    </row>
    <row r="246" spans="1:6" x14ac:dyDescent="0.25">
      <c r="A246" s="202">
        <v>3236</v>
      </c>
      <c r="B246" s="252" t="s">
        <v>125</v>
      </c>
      <c r="C246" s="229"/>
      <c r="D246" s="229"/>
      <c r="E246" s="229"/>
      <c r="F246" s="189">
        <v>0</v>
      </c>
    </row>
    <row r="247" spans="1:6" x14ac:dyDescent="0.25">
      <c r="A247" s="202">
        <v>3237</v>
      </c>
      <c r="B247" s="252" t="s">
        <v>127</v>
      </c>
      <c r="C247" s="229">
        <f>19000+4012</f>
        <v>23012</v>
      </c>
      <c r="D247" s="229">
        <f>19000+28048</f>
        <v>47048</v>
      </c>
      <c r="E247" s="229">
        <f>22360+41775</f>
        <v>64135</v>
      </c>
      <c r="F247" s="189">
        <v>2712.5</v>
      </c>
    </row>
    <row r="248" spans="1:6" x14ac:dyDescent="0.25">
      <c r="A248" s="202">
        <v>3238</v>
      </c>
      <c r="B248" s="252" t="s">
        <v>129</v>
      </c>
      <c r="C248" s="229">
        <v>8115</v>
      </c>
      <c r="D248" s="229">
        <v>4692</v>
      </c>
      <c r="E248" s="229">
        <v>2642</v>
      </c>
      <c r="F248" s="189">
        <v>1040</v>
      </c>
    </row>
    <row r="249" spans="1:6" x14ac:dyDescent="0.25">
      <c r="A249" s="202">
        <v>3239</v>
      </c>
      <c r="B249" s="252" t="s">
        <v>131</v>
      </c>
      <c r="C249" s="229">
        <v>3619</v>
      </c>
      <c r="D249" s="229">
        <v>5499</v>
      </c>
      <c r="E249" s="229">
        <v>6236</v>
      </c>
      <c r="F249" s="189">
        <v>925</v>
      </c>
    </row>
    <row r="250" spans="1:6" x14ac:dyDescent="0.25">
      <c r="A250" s="202">
        <v>3241</v>
      </c>
      <c r="B250" s="252" t="s">
        <v>133</v>
      </c>
      <c r="C250" s="229"/>
      <c r="D250" s="229"/>
      <c r="E250" s="229"/>
      <c r="F250" s="189">
        <v>245</v>
      </c>
    </row>
    <row r="251" spans="1:6" x14ac:dyDescent="0.25">
      <c r="A251" s="202">
        <v>3292</v>
      </c>
      <c r="B251" s="252" t="s">
        <v>140</v>
      </c>
      <c r="C251" s="229"/>
      <c r="D251" s="229"/>
      <c r="E251" s="229"/>
      <c r="F251" s="189">
        <v>0</v>
      </c>
    </row>
    <row r="252" spans="1:6" x14ac:dyDescent="0.25">
      <c r="A252" s="202">
        <v>3293</v>
      </c>
      <c r="B252" s="252" t="s">
        <v>142</v>
      </c>
      <c r="C252" s="229"/>
      <c r="D252" s="229"/>
      <c r="E252" s="229"/>
      <c r="F252" s="189">
        <v>0</v>
      </c>
    </row>
    <row r="253" spans="1:6" x14ac:dyDescent="0.25">
      <c r="A253" s="202">
        <v>3294</v>
      </c>
      <c r="B253" s="252" t="s">
        <v>144</v>
      </c>
      <c r="C253" s="229"/>
      <c r="D253" s="229"/>
      <c r="E253" s="229"/>
      <c r="F253" s="189">
        <v>0</v>
      </c>
    </row>
    <row r="254" spans="1:6" x14ac:dyDescent="0.25">
      <c r="A254" s="202">
        <v>3295</v>
      </c>
      <c r="B254" s="252" t="s">
        <v>146</v>
      </c>
      <c r="C254" s="229"/>
      <c r="D254" s="229"/>
      <c r="E254" s="229"/>
      <c r="F254" s="189">
        <v>0</v>
      </c>
    </row>
    <row r="255" spans="1:6" x14ac:dyDescent="0.25">
      <c r="A255" s="202">
        <v>3299</v>
      </c>
      <c r="B255" s="252" t="s">
        <v>136</v>
      </c>
      <c r="C255" s="229">
        <v>3052</v>
      </c>
      <c r="D255" s="229">
        <v>6099</v>
      </c>
      <c r="E255" s="229">
        <v>4836</v>
      </c>
      <c r="F255" s="189">
        <v>1000</v>
      </c>
    </row>
    <row r="256" spans="1:6" x14ac:dyDescent="0.25">
      <c r="A256" s="202">
        <v>3431</v>
      </c>
      <c r="B256" s="252" t="s">
        <v>155</v>
      </c>
      <c r="C256" s="229"/>
      <c r="D256" s="229"/>
      <c r="E256" s="229"/>
      <c r="F256" s="189">
        <v>1.45</v>
      </c>
    </row>
    <row r="257" spans="1:7" x14ac:dyDescent="0.25">
      <c r="A257" s="205">
        <v>3432</v>
      </c>
      <c r="B257" s="252" t="s">
        <v>375</v>
      </c>
      <c r="C257" s="229"/>
      <c r="D257" s="229"/>
      <c r="E257" s="229"/>
      <c r="F257" s="189">
        <v>0</v>
      </c>
    </row>
    <row r="258" spans="1:7" x14ac:dyDescent="0.25">
      <c r="A258" s="205">
        <v>3433</v>
      </c>
      <c r="B258" s="252" t="s">
        <v>377</v>
      </c>
      <c r="C258" s="229"/>
      <c r="D258" s="229"/>
      <c r="E258" s="229"/>
      <c r="F258" s="189">
        <v>0</v>
      </c>
    </row>
    <row r="259" spans="1:7" x14ac:dyDescent="0.25">
      <c r="A259" s="202">
        <v>3434</v>
      </c>
      <c r="B259" s="252" t="s">
        <v>379</v>
      </c>
      <c r="C259" s="229"/>
      <c r="D259" s="229"/>
      <c r="E259" s="229"/>
      <c r="F259" s="189">
        <v>0</v>
      </c>
    </row>
    <row r="260" spans="1:7" x14ac:dyDescent="0.25">
      <c r="A260" s="202">
        <v>3721</v>
      </c>
      <c r="B260" s="252" t="s">
        <v>198</v>
      </c>
      <c r="C260" s="229"/>
      <c r="D260" s="229"/>
      <c r="E260" s="229"/>
      <c r="F260" s="189">
        <v>0</v>
      </c>
    </row>
    <row r="261" spans="1:7" x14ac:dyDescent="0.25">
      <c r="A261" s="202">
        <v>3722</v>
      </c>
      <c r="B261" s="252" t="s">
        <v>398</v>
      </c>
      <c r="C261" s="229"/>
      <c r="D261" s="229"/>
      <c r="E261" s="229"/>
      <c r="F261" s="189">
        <v>0</v>
      </c>
    </row>
    <row r="262" spans="1:7" x14ac:dyDescent="0.25">
      <c r="A262" s="202">
        <v>3811</v>
      </c>
      <c r="B262" s="252" t="s">
        <v>204</v>
      </c>
      <c r="C262" s="229"/>
      <c r="D262" s="229"/>
      <c r="E262" s="229"/>
      <c r="F262" s="189">
        <v>0</v>
      </c>
    </row>
    <row r="263" spans="1:7" s="173" customFormat="1" x14ac:dyDescent="0.25">
      <c r="A263" s="214">
        <v>4</v>
      </c>
      <c r="B263" s="232" t="s">
        <v>217</v>
      </c>
      <c r="C263" s="233">
        <f>SUM(C264:C275)</f>
        <v>186018</v>
      </c>
      <c r="D263" s="233">
        <f>SUM(D264:D275)</f>
        <v>64316</v>
      </c>
      <c r="E263" s="233">
        <f>SUM(E264:E275)</f>
        <v>750</v>
      </c>
      <c r="F263" s="189">
        <v>45400.21</v>
      </c>
      <c r="G263" s="234"/>
    </row>
    <row r="264" spans="1:7" x14ac:dyDescent="0.25">
      <c r="A264" s="202">
        <v>4123</v>
      </c>
      <c r="B264" s="183" t="s">
        <v>222</v>
      </c>
      <c r="C264" s="229"/>
      <c r="D264" s="229"/>
      <c r="E264" s="229"/>
      <c r="F264" s="189">
        <v>0</v>
      </c>
    </row>
    <row r="265" spans="1:7" x14ac:dyDescent="0.25">
      <c r="A265" s="202">
        <v>4212</v>
      </c>
      <c r="B265" s="183" t="s">
        <v>228</v>
      </c>
      <c r="C265" s="229"/>
      <c r="D265" s="229"/>
      <c r="E265" s="229"/>
      <c r="F265" s="189">
        <v>0</v>
      </c>
    </row>
    <row r="266" spans="1:7" x14ac:dyDescent="0.25">
      <c r="A266" s="202">
        <v>4221</v>
      </c>
      <c r="B266" s="183" t="s">
        <v>232</v>
      </c>
      <c r="C266" s="229">
        <f>16000+11875</f>
        <v>27875</v>
      </c>
      <c r="D266" s="229">
        <f>6942+16000</f>
        <v>22942</v>
      </c>
      <c r="E266" s="229">
        <v>0</v>
      </c>
      <c r="F266" s="189">
        <v>1517.14</v>
      </c>
    </row>
    <row r="267" spans="1:7" x14ac:dyDescent="0.25">
      <c r="A267" s="202">
        <v>4222</v>
      </c>
      <c r="B267" s="183" t="s">
        <v>422</v>
      </c>
      <c r="C267" s="229"/>
      <c r="D267" s="229"/>
      <c r="E267" s="229"/>
      <c r="F267" s="189">
        <v>0</v>
      </c>
    </row>
    <row r="268" spans="1:7" x14ac:dyDescent="0.25">
      <c r="A268" s="202">
        <v>4223</v>
      </c>
      <c r="B268" s="183" t="s">
        <v>424</v>
      </c>
      <c r="C268" s="229"/>
      <c r="D268" s="229"/>
      <c r="E268" s="229"/>
      <c r="F268" s="189">
        <v>950</v>
      </c>
    </row>
    <row r="269" spans="1:7" x14ac:dyDescent="0.25">
      <c r="A269" s="202">
        <v>4224</v>
      </c>
      <c r="B269" s="183" t="s">
        <v>234</v>
      </c>
      <c r="C269" s="229">
        <v>90201</v>
      </c>
      <c r="D269" s="229">
        <v>28014</v>
      </c>
      <c r="E269" s="229">
        <v>750</v>
      </c>
      <c r="F269" s="189">
        <v>24348.81</v>
      </c>
    </row>
    <row r="270" spans="1:7" x14ac:dyDescent="0.25">
      <c r="A270" s="202">
        <v>4225</v>
      </c>
      <c r="B270" s="183" t="s">
        <v>426</v>
      </c>
      <c r="C270" s="229">
        <v>13360</v>
      </c>
      <c r="D270" s="229">
        <v>13360</v>
      </c>
      <c r="E270" s="229">
        <v>0</v>
      </c>
      <c r="F270" s="189">
        <v>0</v>
      </c>
    </row>
    <row r="271" spans="1:7" x14ac:dyDescent="0.25">
      <c r="A271" s="202">
        <v>4227</v>
      </c>
      <c r="B271" s="183" t="s">
        <v>347</v>
      </c>
      <c r="C271" s="229">
        <v>54582</v>
      </c>
      <c r="D271" s="229">
        <v>0</v>
      </c>
      <c r="E271" s="229">
        <v>0</v>
      </c>
      <c r="F271" s="189">
        <v>18584.259999999998</v>
      </c>
    </row>
    <row r="272" spans="1:7" x14ac:dyDescent="0.25">
      <c r="A272" s="202">
        <v>4241</v>
      </c>
      <c r="B272" s="183" t="s">
        <v>436</v>
      </c>
      <c r="C272" s="229"/>
      <c r="D272" s="229"/>
      <c r="E272" s="229"/>
      <c r="F272" s="189">
        <v>0</v>
      </c>
    </row>
    <row r="273" spans="1:7" x14ac:dyDescent="0.25">
      <c r="A273" s="202">
        <v>4262</v>
      </c>
      <c r="B273" s="183" t="s">
        <v>238</v>
      </c>
      <c r="C273" s="229"/>
      <c r="D273" s="229"/>
      <c r="E273" s="229"/>
      <c r="F273" s="189">
        <v>0</v>
      </c>
    </row>
    <row r="274" spans="1:7" x14ac:dyDescent="0.25">
      <c r="A274" s="202">
        <v>4312</v>
      </c>
      <c r="B274" s="183" t="s">
        <v>454</v>
      </c>
      <c r="C274" s="229"/>
      <c r="D274" s="229"/>
      <c r="E274" s="229"/>
      <c r="F274" s="189">
        <v>0</v>
      </c>
    </row>
    <row r="275" spans="1:7" x14ac:dyDescent="0.25">
      <c r="A275" s="202">
        <v>4511</v>
      </c>
      <c r="B275" s="183" t="s">
        <v>242</v>
      </c>
      <c r="C275" s="229"/>
      <c r="D275" s="229"/>
      <c r="E275" s="229"/>
      <c r="F275" s="189">
        <v>0</v>
      </c>
    </row>
    <row r="276" spans="1:7" x14ac:dyDescent="0.25">
      <c r="A276" s="241" t="s">
        <v>585</v>
      </c>
      <c r="B276" s="242" t="s">
        <v>586</v>
      </c>
      <c r="C276" s="243">
        <f>C277</f>
        <v>22500</v>
      </c>
      <c r="D276" s="243">
        <f t="shared" ref="D276:E276" si="19">D277</f>
        <v>0</v>
      </c>
      <c r="E276" s="243">
        <f t="shared" si="19"/>
        <v>0</v>
      </c>
      <c r="F276" s="189">
        <v>0</v>
      </c>
    </row>
    <row r="277" spans="1:7" s="174" customFormat="1" x14ac:dyDescent="0.25">
      <c r="A277" s="253" t="s">
        <v>587</v>
      </c>
      <c r="B277" s="254" t="s">
        <v>582</v>
      </c>
      <c r="C277" s="225">
        <f>C278</f>
        <v>22500</v>
      </c>
      <c r="D277" s="225">
        <f t="shared" ref="D277:E277" si="20">D278</f>
        <v>0</v>
      </c>
      <c r="E277" s="225">
        <f t="shared" si="20"/>
        <v>0</v>
      </c>
      <c r="F277" s="189">
        <v>0</v>
      </c>
      <c r="G277" s="235"/>
    </row>
    <row r="278" spans="1:7" x14ac:dyDescent="0.25">
      <c r="A278" s="182">
        <v>3111</v>
      </c>
      <c r="B278" s="183" t="s">
        <v>78</v>
      </c>
      <c r="C278" s="229">
        <v>22500</v>
      </c>
      <c r="D278" s="229">
        <v>0</v>
      </c>
      <c r="E278" s="229">
        <v>0</v>
      </c>
      <c r="F278" s="189">
        <v>0</v>
      </c>
    </row>
    <row r="279" spans="1:7" s="177" customFormat="1" ht="76.5" x14ac:dyDescent="0.2">
      <c r="A279" s="255" t="s">
        <v>595</v>
      </c>
      <c r="B279" s="256" t="s">
        <v>597</v>
      </c>
      <c r="C279" s="257">
        <f>C280</f>
        <v>507000</v>
      </c>
      <c r="D279" s="257">
        <f t="shared" ref="D279:E279" si="21">D280</f>
        <v>357000</v>
      </c>
      <c r="E279" s="257">
        <f t="shared" si="21"/>
        <v>92000</v>
      </c>
      <c r="F279" s="189">
        <f>F280</f>
        <v>1373063.0899999999</v>
      </c>
      <c r="G279" s="258"/>
    </row>
    <row r="280" spans="1:7" s="174" customFormat="1" x14ac:dyDescent="0.25">
      <c r="A280" s="223" t="s">
        <v>588</v>
      </c>
      <c r="B280" s="224" t="s">
        <v>554</v>
      </c>
      <c r="C280" s="225">
        <f>SUM(C291:C295)</f>
        <v>507000</v>
      </c>
      <c r="D280" s="225">
        <f>SUM(D291:D295)</f>
        <v>357000</v>
      </c>
      <c r="E280" s="225">
        <f>SUM(E291:E295)</f>
        <v>92000</v>
      </c>
      <c r="F280" s="189">
        <f>SUM(F281:F295)</f>
        <v>1373063.0899999999</v>
      </c>
      <c r="G280" s="235"/>
    </row>
    <row r="281" spans="1:7" s="172" customFormat="1" x14ac:dyDescent="0.25">
      <c r="A281" s="259"/>
      <c r="B281" s="245" t="s">
        <v>82</v>
      </c>
      <c r="C281" s="260"/>
      <c r="D281" s="260"/>
      <c r="E281" s="260"/>
      <c r="F281" s="189">
        <f>83382.71+66285.75</f>
        <v>149668.46000000002</v>
      </c>
      <c r="G281" s="231"/>
    </row>
    <row r="282" spans="1:7" s="172" customFormat="1" x14ac:dyDescent="0.25">
      <c r="A282" s="259">
        <v>3211</v>
      </c>
      <c r="B282" s="245" t="s">
        <v>93</v>
      </c>
      <c r="C282" s="260"/>
      <c r="D282" s="260"/>
      <c r="E282" s="260"/>
      <c r="F282" s="189">
        <v>15303.45</v>
      </c>
      <c r="G282" s="231"/>
    </row>
    <row r="283" spans="1:7" s="172" customFormat="1" x14ac:dyDescent="0.25">
      <c r="A283" s="259"/>
      <c r="B283" s="245" t="s">
        <v>97</v>
      </c>
      <c r="C283" s="260"/>
      <c r="D283" s="260"/>
      <c r="E283" s="260"/>
      <c r="F283" s="189">
        <v>58048.22</v>
      </c>
      <c r="G283" s="231"/>
    </row>
    <row r="284" spans="1:7" s="172" customFormat="1" x14ac:dyDescent="0.25">
      <c r="A284" s="259">
        <v>3221</v>
      </c>
      <c r="B284" s="245" t="s">
        <v>103</v>
      </c>
      <c r="C284" s="260"/>
      <c r="D284" s="260"/>
      <c r="E284" s="260"/>
      <c r="F284" s="189">
        <v>22031.19</v>
      </c>
      <c r="G284" s="231"/>
    </row>
    <row r="285" spans="1:7" s="172" customFormat="1" x14ac:dyDescent="0.25">
      <c r="A285" s="259">
        <v>3233</v>
      </c>
      <c r="B285" s="245" t="s">
        <v>119</v>
      </c>
      <c r="C285" s="260"/>
      <c r="D285" s="260"/>
      <c r="E285" s="260"/>
      <c r="F285" s="189">
        <v>8501.2999999999993</v>
      </c>
      <c r="G285" s="231"/>
    </row>
    <row r="286" spans="1:7" s="172" customFormat="1" x14ac:dyDescent="0.25">
      <c r="A286" s="259"/>
      <c r="B286" s="245" t="s">
        <v>127</v>
      </c>
      <c r="C286" s="260"/>
      <c r="D286" s="260"/>
      <c r="E286" s="260"/>
      <c r="F286" s="189">
        <v>32648.350000000002</v>
      </c>
      <c r="G286" s="231"/>
    </row>
    <row r="287" spans="1:7" s="172" customFormat="1" x14ac:dyDescent="0.25">
      <c r="A287" s="244"/>
      <c r="B287" s="245" t="s">
        <v>613</v>
      </c>
      <c r="C287" s="260"/>
      <c r="D287" s="260"/>
      <c r="E287" s="260"/>
      <c r="F287" s="189">
        <v>5616.59</v>
      </c>
      <c r="G287" s="231"/>
    </row>
    <row r="288" spans="1:7" s="172" customFormat="1" x14ac:dyDescent="0.25">
      <c r="A288" s="244"/>
      <c r="B288" s="245" t="s">
        <v>614</v>
      </c>
      <c r="C288" s="260"/>
      <c r="D288" s="260"/>
      <c r="E288" s="260"/>
      <c r="F288" s="189">
        <v>11053.99</v>
      </c>
      <c r="G288" s="231"/>
    </row>
    <row r="289" spans="1:7" s="172" customFormat="1" x14ac:dyDescent="0.25">
      <c r="A289" s="244"/>
      <c r="B289" s="245" t="s">
        <v>615</v>
      </c>
      <c r="C289" s="260"/>
      <c r="D289" s="260"/>
      <c r="E289" s="260"/>
      <c r="F289" s="189">
        <v>301.52</v>
      </c>
      <c r="G289" s="231"/>
    </row>
    <row r="290" spans="1:7" s="172" customFormat="1" x14ac:dyDescent="0.25">
      <c r="A290" s="259">
        <v>3293</v>
      </c>
      <c r="B290" s="245" t="s">
        <v>142</v>
      </c>
      <c r="C290" s="260"/>
      <c r="D290" s="260"/>
      <c r="E290" s="260"/>
      <c r="F290" s="189">
        <v>13142.23</v>
      </c>
      <c r="G290" s="231"/>
    </row>
    <row r="291" spans="1:7" x14ac:dyDescent="0.25">
      <c r="A291" s="182"/>
      <c r="B291" s="183" t="s">
        <v>144</v>
      </c>
      <c r="C291" s="229">
        <v>450000</v>
      </c>
      <c r="D291" s="229">
        <v>300000</v>
      </c>
      <c r="E291" s="229">
        <v>50000</v>
      </c>
      <c r="F291" s="189">
        <v>500</v>
      </c>
    </row>
    <row r="292" spans="1:7" x14ac:dyDescent="0.25">
      <c r="A292" s="182">
        <v>3299</v>
      </c>
      <c r="B292" s="183" t="s">
        <v>136</v>
      </c>
      <c r="C292" s="229">
        <v>35000</v>
      </c>
      <c r="D292" s="229">
        <v>35000</v>
      </c>
      <c r="E292" s="229">
        <v>25000</v>
      </c>
      <c r="F292" s="189">
        <v>7272.31</v>
      </c>
    </row>
    <row r="293" spans="1:7" x14ac:dyDescent="0.25">
      <c r="A293" s="182"/>
      <c r="B293" s="183" t="s">
        <v>616</v>
      </c>
      <c r="C293" s="229">
        <v>2000</v>
      </c>
      <c r="D293" s="229">
        <v>2000</v>
      </c>
      <c r="E293" s="229">
        <v>2000</v>
      </c>
      <c r="F293" s="189">
        <v>2000.9</v>
      </c>
    </row>
    <row r="294" spans="1:7" x14ac:dyDescent="0.25">
      <c r="A294" s="182">
        <v>3693</v>
      </c>
      <c r="B294" s="183" t="s">
        <v>617</v>
      </c>
      <c r="C294" s="229">
        <v>5000</v>
      </c>
      <c r="D294" s="229">
        <v>5000</v>
      </c>
      <c r="E294" s="229">
        <v>5000</v>
      </c>
      <c r="F294" s="189">
        <v>358609.5</v>
      </c>
    </row>
    <row r="295" spans="1:7" x14ac:dyDescent="0.25">
      <c r="A295" s="182">
        <v>3723</v>
      </c>
      <c r="B295" s="183" t="s">
        <v>400</v>
      </c>
      <c r="C295" s="229">
        <v>15000</v>
      </c>
      <c r="D295" s="229">
        <v>15000</v>
      </c>
      <c r="E295" s="229">
        <v>10000</v>
      </c>
      <c r="F295" s="189">
        <v>688365.08</v>
      </c>
    </row>
    <row r="296" spans="1:7" s="177" customFormat="1" ht="89.25" x14ac:dyDescent="0.2">
      <c r="A296" s="261" t="s">
        <v>600</v>
      </c>
      <c r="B296" s="256" t="s">
        <v>598</v>
      </c>
      <c r="C296" s="257">
        <f>C297</f>
        <v>189131</v>
      </c>
      <c r="D296" s="257">
        <f t="shared" ref="D296:E296" si="22">D297</f>
        <v>189131</v>
      </c>
      <c r="E296" s="257">
        <f t="shared" si="22"/>
        <v>0</v>
      </c>
      <c r="F296" s="189">
        <v>86161.160000000018</v>
      </c>
      <c r="G296" s="258"/>
    </row>
    <row r="297" spans="1:7" s="174" customFormat="1" x14ac:dyDescent="0.25">
      <c r="A297" s="223" t="s">
        <v>588</v>
      </c>
      <c r="B297" s="224" t="s">
        <v>554</v>
      </c>
      <c r="C297" s="225">
        <f>SUM(C298:C311)</f>
        <v>189131</v>
      </c>
      <c r="D297" s="225">
        <f t="shared" ref="D297:E297" si="23">SUM(D298:D311)</f>
        <v>189131</v>
      </c>
      <c r="E297" s="225">
        <f t="shared" si="23"/>
        <v>0</v>
      </c>
      <c r="F297" s="189">
        <v>86161.160000000018</v>
      </c>
      <c r="G297" s="235"/>
    </row>
    <row r="298" spans="1:7" x14ac:dyDescent="0.25">
      <c r="A298" s="182">
        <v>3111</v>
      </c>
      <c r="B298" s="183" t="s">
        <v>78</v>
      </c>
      <c r="C298" s="229">
        <v>21687</v>
      </c>
      <c r="D298" s="229">
        <v>21687</v>
      </c>
      <c r="E298" s="229">
        <v>0</v>
      </c>
      <c r="F298" s="189">
        <v>16486.52</v>
      </c>
    </row>
    <row r="299" spans="1:7" x14ac:dyDescent="0.25">
      <c r="A299" s="182">
        <v>3121</v>
      </c>
      <c r="B299" s="183" t="s">
        <v>82</v>
      </c>
      <c r="C299" s="229">
        <v>55000</v>
      </c>
      <c r="D299" s="229">
        <v>55000</v>
      </c>
      <c r="E299" s="229">
        <v>0</v>
      </c>
      <c r="F299" s="189">
        <v>7853.35</v>
      </c>
    </row>
    <row r="300" spans="1:7" x14ac:dyDescent="0.25">
      <c r="A300" s="182">
        <v>3132</v>
      </c>
      <c r="B300" s="183" t="s">
        <v>87</v>
      </c>
      <c r="C300" s="229">
        <v>3578</v>
      </c>
      <c r="D300" s="229">
        <v>3578</v>
      </c>
      <c r="E300" s="229">
        <v>0</v>
      </c>
      <c r="F300" s="189">
        <v>9775.7199999999993</v>
      </c>
    </row>
    <row r="301" spans="1:7" x14ac:dyDescent="0.25">
      <c r="A301" s="182">
        <v>3211</v>
      </c>
      <c r="B301" s="183" t="s">
        <v>93</v>
      </c>
      <c r="C301" s="229">
        <v>40000</v>
      </c>
      <c r="D301" s="229">
        <v>40000</v>
      </c>
      <c r="E301" s="229">
        <v>0</v>
      </c>
      <c r="F301" s="189">
        <v>3487.24</v>
      </c>
    </row>
    <row r="302" spans="1:7" x14ac:dyDescent="0.25">
      <c r="A302" s="182">
        <v>3212</v>
      </c>
      <c r="B302" s="183" t="s">
        <v>95</v>
      </c>
      <c r="C302" s="229"/>
      <c r="D302" s="229"/>
      <c r="E302" s="229"/>
      <c r="F302" s="189">
        <v>314.99</v>
      </c>
    </row>
    <row r="303" spans="1:7" x14ac:dyDescent="0.25">
      <c r="A303" s="182">
        <v>3221</v>
      </c>
      <c r="B303" s="183" t="s">
        <v>103</v>
      </c>
      <c r="C303" s="229"/>
      <c r="D303" s="229"/>
      <c r="E303" s="229"/>
      <c r="F303" s="189">
        <v>573.04</v>
      </c>
    </row>
    <row r="304" spans="1:7" x14ac:dyDescent="0.25">
      <c r="A304" s="182">
        <v>3231</v>
      </c>
      <c r="B304" s="183" t="s">
        <v>115</v>
      </c>
      <c r="C304" s="229"/>
      <c r="D304" s="229"/>
      <c r="E304" s="229"/>
      <c r="F304" s="189">
        <v>2160</v>
      </c>
    </row>
    <row r="305" spans="1:7" x14ac:dyDescent="0.25">
      <c r="A305" s="182">
        <v>3233</v>
      </c>
      <c r="B305" s="183" t="s">
        <v>119</v>
      </c>
      <c r="C305" s="229"/>
      <c r="D305" s="229"/>
      <c r="E305" s="229"/>
      <c r="F305" s="189">
        <v>2153.3000000000002</v>
      </c>
    </row>
    <row r="306" spans="1:7" x14ac:dyDescent="0.25">
      <c r="A306" s="182">
        <v>3237</v>
      </c>
      <c r="B306" s="183" t="s">
        <v>127</v>
      </c>
      <c r="C306" s="229">
        <v>366</v>
      </c>
      <c r="D306" s="229">
        <v>366</v>
      </c>
      <c r="E306" s="229">
        <v>0</v>
      </c>
      <c r="F306" s="189">
        <v>19244.96</v>
      </c>
    </row>
    <row r="307" spans="1:7" x14ac:dyDescent="0.25">
      <c r="A307" s="182"/>
      <c r="B307" s="183" t="s">
        <v>129</v>
      </c>
      <c r="C307" s="229">
        <v>500</v>
      </c>
      <c r="D307" s="229">
        <v>500</v>
      </c>
      <c r="E307" s="229">
        <v>0</v>
      </c>
      <c r="F307" s="189">
        <v>2997.51</v>
      </c>
    </row>
    <row r="308" spans="1:7" x14ac:dyDescent="0.25">
      <c r="A308" s="182"/>
      <c r="B308" s="183" t="s">
        <v>613</v>
      </c>
      <c r="C308" s="229">
        <v>3000</v>
      </c>
      <c r="D308" s="229">
        <v>3000</v>
      </c>
      <c r="E308" s="229">
        <v>0</v>
      </c>
      <c r="F308" s="189">
        <v>3192.57</v>
      </c>
    </row>
    <row r="309" spans="1:7" x14ac:dyDescent="0.25">
      <c r="A309" s="182">
        <v>3241</v>
      </c>
      <c r="B309" s="183" t="s">
        <v>133</v>
      </c>
      <c r="C309" s="229">
        <v>10000</v>
      </c>
      <c r="D309" s="229">
        <v>10000</v>
      </c>
      <c r="E309" s="229">
        <v>0</v>
      </c>
      <c r="F309" s="189">
        <v>10775.08</v>
      </c>
    </row>
    <row r="310" spans="1:7" x14ac:dyDescent="0.25">
      <c r="A310" s="182">
        <v>3293</v>
      </c>
      <c r="B310" s="183" t="s">
        <v>606</v>
      </c>
      <c r="C310" s="229">
        <v>30000</v>
      </c>
      <c r="D310" s="229">
        <v>30000</v>
      </c>
      <c r="E310" s="229">
        <v>0</v>
      </c>
      <c r="F310" s="189">
        <v>4646.88</v>
      </c>
    </row>
    <row r="311" spans="1:7" x14ac:dyDescent="0.25">
      <c r="A311" s="182">
        <v>3723</v>
      </c>
      <c r="B311" s="183" t="s">
        <v>400</v>
      </c>
      <c r="C311" s="229">
        <v>25000</v>
      </c>
      <c r="D311" s="229">
        <v>25000</v>
      </c>
      <c r="E311" s="229">
        <v>0</v>
      </c>
      <c r="F311" s="189">
        <v>2500</v>
      </c>
    </row>
    <row r="312" spans="1:7" s="174" customFormat="1" x14ac:dyDescent="0.25">
      <c r="A312" s="253" t="s">
        <v>589</v>
      </c>
      <c r="B312" s="224" t="s">
        <v>590</v>
      </c>
      <c r="C312" s="225">
        <f>C313+C349</f>
        <v>27715</v>
      </c>
      <c r="D312" s="225">
        <f t="shared" ref="D312:E312" si="24">D313+D349</f>
        <v>16133</v>
      </c>
      <c r="E312" s="225">
        <f t="shared" si="24"/>
        <v>0</v>
      </c>
      <c r="F312" s="189">
        <v>13813.69</v>
      </c>
      <c r="G312" s="235"/>
    </row>
    <row r="313" spans="1:7" s="173" customFormat="1" x14ac:dyDescent="0.25">
      <c r="A313" s="199">
        <v>3</v>
      </c>
      <c r="B313" s="232" t="s">
        <v>72</v>
      </c>
      <c r="C313" s="233">
        <f>SUM(C314:C348)</f>
        <v>27715</v>
      </c>
      <c r="D313" s="233">
        <f t="shared" ref="D313:E313" si="25">SUM(D314:D348)</f>
        <v>16133</v>
      </c>
      <c r="E313" s="233">
        <f t="shared" si="25"/>
        <v>0</v>
      </c>
      <c r="F313" s="189">
        <v>13813.69</v>
      </c>
      <c r="G313" s="234"/>
    </row>
    <row r="314" spans="1:7" x14ac:dyDescent="0.25">
      <c r="A314" s="202">
        <v>3111</v>
      </c>
      <c r="B314" s="183" t="s">
        <v>78</v>
      </c>
      <c r="C314" s="229">
        <v>22900</v>
      </c>
      <c r="D314" s="229">
        <v>13350</v>
      </c>
      <c r="E314" s="229">
        <v>0</v>
      </c>
      <c r="F314" s="189">
        <v>11336.98</v>
      </c>
    </row>
    <row r="315" spans="1:7" x14ac:dyDescent="0.25">
      <c r="A315" s="202">
        <v>3113</v>
      </c>
      <c r="B315" s="183" t="s">
        <v>80</v>
      </c>
      <c r="C315" s="229"/>
      <c r="D315" s="229"/>
      <c r="E315" s="229"/>
      <c r="F315" s="189">
        <v>0</v>
      </c>
    </row>
    <row r="316" spans="1:7" x14ac:dyDescent="0.25">
      <c r="A316" s="202">
        <v>3114</v>
      </c>
      <c r="B316" s="183" t="s">
        <v>361</v>
      </c>
      <c r="C316" s="229"/>
      <c r="D316" s="229"/>
      <c r="E316" s="229"/>
      <c r="F316" s="189">
        <v>0</v>
      </c>
    </row>
    <row r="317" spans="1:7" x14ac:dyDescent="0.25">
      <c r="A317" s="202">
        <v>3121</v>
      </c>
      <c r="B317" s="183" t="s">
        <v>82</v>
      </c>
      <c r="C317" s="229">
        <v>700</v>
      </c>
      <c r="D317" s="229">
        <v>400</v>
      </c>
      <c r="E317" s="229">
        <v>0</v>
      </c>
      <c r="F317" s="189">
        <v>100</v>
      </c>
    </row>
    <row r="318" spans="1:7" x14ac:dyDescent="0.25">
      <c r="A318" s="202">
        <v>3132</v>
      </c>
      <c r="B318" s="183" t="s">
        <v>87</v>
      </c>
      <c r="C318" s="229">
        <v>3780</v>
      </c>
      <c r="D318" s="229">
        <v>2200</v>
      </c>
      <c r="E318" s="229">
        <v>0</v>
      </c>
      <c r="F318" s="189">
        <v>1870.61</v>
      </c>
    </row>
    <row r="319" spans="1:7" x14ac:dyDescent="0.25">
      <c r="A319" s="205">
        <v>3211</v>
      </c>
      <c r="B319" s="183" t="s">
        <v>93</v>
      </c>
      <c r="C319" s="229"/>
      <c r="D319" s="229"/>
      <c r="E319" s="229"/>
      <c r="F319" s="189">
        <v>0</v>
      </c>
    </row>
    <row r="320" spans="1:7" x14ac:dyDescent="0.25">
      <c r="A320" s="202">
        <v>3212</v>
      </c>
      <c r="B320" s="183" t="s">
        <v>95</v>
      </c>
      <c r="C320" s="229">
        <v>335</v>
      </c>
      <c r="D320" s="229">
        <v>183</v>
      </c>
      <c r="E320" s="229">
        <v>0</v>
      </c>
      <c r="F320" s="189">
        <v>182.52</v>
      </c>
    </row>
    <row r="321" spans="1:6" x14ac:dyDescent="0.25">
      <c r="A321" s="202">
        <v>3213</v>
      </c>
      <c r="B321" s="183" t="s">
        <v>97</v>
      </c>
      <c r="C321" s="229"/>
      <c r="D321" s="229"/>
      <c r="E321" s="229"/>
      <c r="F321" s="189">
        <v>0</v>
      </c>
    </row>
    <row r="322" spans="1:6" x14ac:dyDescent="0.25">
      <c r="A322" s="202">
        <v>3221</v>
      </c>
      <c r="B322" s="183" t="s">
        <v>103</v>
      </c>
      <c r="C322" s="229"/>
      <c r="D322" s="229"/>
      <c r="E322" s="229"/>
      <c r="F322" s="189">
        <v>140.62</v>
      </c>
    </row>
    <row r="323" spans="1:6" x14ac:dyDescent="0.25">
      <c r="A323" s="202">
        <v>3223</v>
      </c>
      <c r="B323" s="183" t="s">
        <v>105</v>
      </c>
      <c r="C323" s="229"/>
      <c r="D323" s="229"/>
      <c r="E323" s="229"/>
      <c r="F323" s="189">
        <v>0</v>
      </c>
    </row>
    <row r="324" spans="1:6" x14ac:dyDescent="0.25">
      <c r="A324" s="202">
        <v>3224</v>
      </c>
      <c r="B324" s="183" t="s">
        <v>107</v>
      </c>
      <c r="C324" s="229"/>
      <c r="D324" s="229"/>
      <c r="E324" s="229"/>
      <c r="F324" s="189">
        <v>0</v>
      </c>
    </row>
    <row r="325" spans="1:6" x14ac:dyDescent="0.25">
      <c r="A325" s="202">
        <v>3225</v>
      </c>
      <c r="B325" s="183" t="s">
        <v>109</v>
      </c>
      <c r="C325" s="229"/>
      <c r="D325" s="229"/>
      <c r="E325" s="229"/>
      <c r="F325" s="189">
        <v>0</v>
      </c>
    </row>
    <row r="326" spans="1:6" x14ac:dyDescent="0.25">
      <c r="A326" s="202">
        <v>3227</v>
      </c>
      <c r="B326" s="183" t="s">
        <v>111</v>
      </c>
      <c r="C326" s="229"/>
      <c r="D326" s="229"/>
      <c r="E326" s="229"/>
      <c r="F326" s="189">
        <v>0</v>
      </c>
    </row>
    <row r="327" spans="1:6" x14ac:dyDescent="0.25">
      <c r="A327" s="202">
        <v>3231</v>
      </c>
      <c r="B327" s="183" t="s">
        <v>115</v>
      </c>
      <c r="C327" s="229"/>
      <c r="D327" s="229"/>
      <c r="E327" s="229"/>
      <c r="F327" s="189">
        <v>0</v>
      </c>
    </row>
    <row r="328" spans="1:6" x14ac:dyDescent="0.25">
      <c r="A328" s="202">
        <v>3232</v>
      </c>
      <c r="B328" s="183" t="s">
        <v>117</v>
      </c>
      <c r="C328" s="229"/>
      <c r="D328" s="229"/>
      <c r="E328" s="229"/>
      <c r="F328" s="189">
        <v>0</v>
      </c>
    </row>
    <row r="329" spans="1:6" x14ac:dyDescent="0.25">
      <c r="A329" s="202">
        <v>3233</v>
      </c>
      <c r="B329" s="183" t="s">
        <v>119</v>
      </c>
      <c r="C329" s="229"/>
      <c r="D329" s="229"/>
      <c r="E329" s="229"/>
      <c r="F329" s="189">
        <v>0</v>
      </c>
    </row>
    <row r="330" spans="1:6" x14ac:dyDescent="0.25">
      <c r="A330" s="202">
        <v>3234</v>
      </c>
      <c r="B330" s="183" t="s">
        <v>121</v>
      </c>
      <c r="C330" s="229"/>
      <c r="D330" s="229"/>
      <c r="E330" s="229"/>
      <c r="F330" s="189">
        <v>0</v>
      </c>
    </row>
    <row r="331" spans="1:6" x14ac:dyDescent="0.25">
      <c r="A331" s="202">
        <v>3235</v>
      </c>
      <c r="B331" s="183" t="s">
        <v>123</v>
      </c>
      <c r="C331" s="229"/>
      <c r="D331" s="229"/>
      <c r="E331" s="229"/>
      <c r="F331" s="189">
        <v>0</v>
      </c>
    </row>
    <row r="332" spans="1:6" x14ac:dyDescent="0.25">
      <c r="A332" s="202">
        <v>3236</v>
      </c>
      <c r="B332" s="183" t="s">
        <v>125</v>
      </c>
      <c r="C332" s="229"/>
      <c r="D332" s="229"/>
      <c r="E332" s="229"/>
      <c r="F332" s="189">
        <v>0</v>
      </c>
    </row>
    <row r="333" spans="1:6" x14ac:dyDescent="0.25">
      <c r="A333" s="202">
        <v>3237</v>
      </c>
      <c r="B333" s="183" t="s">
        <v>127</v>
      </c>
      <c r="C333" s="229"/>
      <c r="D333" s="229"/>
      <c r="E333" s="229"/>
      <c r="F333" s="189">
        <v>0</v>
      </c>
    </row>
    <row r="334" spans="1:6" x14ac:dyDescent="0.25">
      <c r="A334" s="202">
        <v>3238</v>
      </c>
      <c r="B334" s="183" t="s">
        <v>129</v>
      </c>
      <c r="C334" s="229"/>
      <c r="D334" s="229"/>
      <c r="E334" s="229"/>
      <c r="F334" s="189">
        <v>0</v>
      </c>
    </row>
    <row r="335" spans="1:6" x14ac:dyDescent="0.25">
      <c r="A335" s="202">
        <v>3239</v>
      </c>
      <c r="B335" s="183" t="s">
        <v>131</v>
      </c>
      <c r="C335" s="229"/>
      <c r="D335" s="229"/>
      <c r="E335" s="229"/>
      <c r="F335" s="189">
        <v>0</v>
      </c>
    </row>
    <row r="336" spans="1:6" x14ac:dyDescent="0.25">
      <c r="A336" s="202">
        <v>3241</v>
      </c>
      <c r="B336" s="183" t="s">
        <v>133</v>
      </c>
      <c r="C336" s="229"/>
      <c r="D336" s="229"/>
      <c r="E336" s="229"/>
      <c r="F336" s="189">
        <v>0</v>
      </c>
    </row>
    <row r="337" spans="1:7" x14ac:dyDescent="0.25">
      <c r="A337" s="202">
        <v>3292</v>
      </c>
      <c r="B337" s="183" t="s">
        <v>140</v>
      </c>
      <c r="C337" s="229"/>
      <c r="D337" s="229"/>
      <c r="E337" s="229"/>
      <c r="F337" s="189">
        <v>0</v>
      </c>
    </row>
    <row r="338" spans="1:7" x14ac:dyDescent="0.25">
      <c r="A338" s="202">
        <v>3293</v>
      </c>
      <c r="B338" s="183" t="s">
        <v>142</v>
      </c>
      <c r="C338" s="229"/>
      <c r="D338" s="229"/>
      <c r="E338" s="229"/>
      <c r="F338" s="189">
        <v>180.47</v>
      </c>
    </row>
    <row r="339" spans="1:7" x14ac:dyDescent="0.25">
      <c r="A339" s="202">
        <v>3294</v>
      </c>
      <c r="B339" s="183" t="s">
        <v>144</v>
      </c>
      <c r="C339" s="229"/>
      <c r="D339" s="229"/>
      <c r="E339" s="229"/>
      <c r="F339" s="189">
        <v>0</v>
      </c>
    </row>
    <row r="340" spans="1:7" x14ac:dyDescent="0.25">
      <c r="A340" s="202">
        <v>3295</v>
      </c>
      <c r="B340" s="183" t="s">
        <v>146</v>
      </c>
      <c r="C340" s="229"/>
      <c r="D340" s="229"/>
      <c r="E340" s="229"/>
      <c r="F340" s="189">
        <v>0</v>
      </c>
    </row>
    <row r="341" spans="1:7" x14ac:dyDescent="0.25">
      <c r="A341" s="202">
        <v>3299</v>
      </c>
      <c r="B341" s="183" t="s">
        <v>136</v>
      </c>
      <c r="C341" s="229"/>
      <c r="D341" s="229"/>
      <c r="E341" s="229"/>
      <c r="F341" s="189">
        <v>2.4900000000000002</v>
      </c>
    </row>
    <row r="342" spans="1:7" x14ac:dyDescent="0.25">
      <c r="A342" s="202">
        <v>3431</v>
      </c>
      <c r="B342" s="183" t="s">
        <v>155</v>
      </c>
      <c r="C342" s="229"/>
      <c r="D342" s="229"/>
      <c r="E342" s="229"/>
      <c r="F342" s="189">
        <v>0</v>
      </c>
    </row>
    <row r="343" spans="1:7" x14ac:dyDescent="0.25">
      <c r="A343" s="205">
        <v>3432</v>
      </c>
      <c r="B343" s="183" t="s">
        <v>375</v>
      </c>
      <c r="C343" s="229"/>
      <c r="D343" s="229"/>
      <c r="E343" s="229"/>
      <c r="F343" s="189">
        <v>0</v>
      </c>
    </row>
    <row r="344" spans="1:7" x14ac:dyDescent="0.25">
      <c r="A344" s="205">
        <v>3433</v>
      </c>
      <c r="B344" s="183" t="s">
        <v>377</v>
      </c>
      <c r="C344" s="229"/>
      <c r="D344" s="229"/>
      <c r="E344" s="229"/>
      <c r="F344" s="189">
        <v>0</v>
      </c>
    </row>
    <row r="345" spans="1:7" x14ac:dyDescent="0.25">
      <c r="A345" s="202">
        <v>3434</v>
      </c>
      <c r="B345" s="183" t="s">
        <v>379</v>
      </c>
      <c r="C345" s="229"/>
      <c r="D345" s="229"/>
      <c r="E345" s="229"/>
      <c r="F345" s="189">
        <v>0</v>
      </c>
    </row>
    <row r="346" spans="1:7" x14ac:dyDescent="0.25">
      <c r="A346" s="202">
        <v>3721</v>
      </c>
      <c r="B346" s="183" t="s">
        <v>198</v>
      </c>
      <c r="C346" s="229"/>
      <c r="D346" s="229"/>
      <c r="E346" s="229"/>
      <c r="F346" s="189">
        <v>0</v>
      </c>
    </row>
    <row r="347" spans="1:7" x14ac:dyDescent="0.25">
      <c r="A347" s="202">
        <v>3722</v>
      </c>
      <c r="B347" s="183" t="s">
        <v>398</v>
      </c>
      <c r="C347" s="229"/>
      <c r="D347" s="229"/>
      <c r="E347" s="229"/>
      <c r="F347" s="189">
        <v>0</v>
      </c>
    </row>
    <row r="348" spans="1:7" x14ac:dyDescent="0.25">
      <c r="A348" s="202">
        <v>3811</v>
      </c>
      <c r="B348" s="183" t="s">
        <v>204</v>
      </c>
      <c r="C348" s="229"/>
      <c r="D348" s="229"/>
      <c r="E348" s="229"/>
      <c r="F348" s="189">
        <v>0</v>
      </c>
    </row>
    <row r="349" spans="1:7" s="173" customFormat="1" x14ac:dyDescent="0.25">
      <c r="A349" s="214">
        <v>4</v>
      </c>
      <c r="B349" s="232" t="s">
        <v>217</v>
      </c>
      <c r="C349" s="233">
        <f>SUM(C350:C361)</f>
        <v>0</v>
      </c>
      <c r="D349" s="233">
        <f t="shared" ref="D349:E349" si="26">SUM(D350:D361)</f>
        <v>0</v>
      </c>
      <c r="E349" s="233">
        <f t="shared" si="26"/>
        <v>0</v>
      </c>
      <c r="F349" s="189">
        <v>0</v>
      </c>
      <c r="G349" s="234"/>
    </row>
    <row r="350" spans="1:7" x14ac:dyDescent="0.25">
      <c r="A350" s="202">
        <v>4123</v>
      </c>
      <c r="B350" s="183" t="s">
        <v>222</v>
      </c>
      <c r="C350" s="229"/>
      <c r="D350" s="229"/>
      <c r="E350" s="229"/>
      <c r="F350" s="189">
        <v>0</v>
      </c>
    </row>
    <row r="351" spans="1:7" x14ac:dyDescent="0.25">
      <c r="A351" s="202">
        <v>4212</v>
      </c>
      <c r="B351" s="183" t="s">
        <v>228</v>
      </c>
      <c r="C351" s="229"/>
      <c r="D351" s="229"/>
      <c r="E351" s="229"/>
      <c r="F351" s="189">
        <v>0</v>
      </c>
    </row>
    <row r="352" spans="1:7" x14ac:dyDescent="0.25">
      <c r="A352" s="202">
        <v>4221</v>
      </c>
      <c r="B352" s="183" t="s">
        <v>232</v>
      </c>
      <c r="C352" s="229"/>
      <c r="D352" s="229"/>
      <c r="E352" s="229"/>
      <c r="F352" s="189">
        <v>0</v>
      </c>
    </row>
    <row r="353" spans="1:7" x14ac:dyDescent="0.25">
      <c r="A353" s="202">
        <v>4222</v>
      </c>
      <c r="B353" s="183" t="s">
        <v>422</v>
      </c>
      <c r="C353" s="229"/>
      <c r="D353" s="229"/>
      <c r="E353" s="229"/>
      <c r="F353" s="189">
        <v>0</v>
      </c>
    </row>
    <row r="354" spans="1:7" x14ac:dyDescent="0.25">
      <c r="A354" s="202">
        <v>4223</v>
      </c>
      <c r="B354" s="183" t="s">
        <v>424</v>
      </c>
      <c r="C354" s="229"/>
      <c r="D354" s="229"/>
      <c r="E354" s="229"/>
      <c r="F354" s="189">
        <v>0</v>
      </c>
    </row>
    <row r="355" spans="1:7" x14ac:dyDescent="0.25">
      <c r="A355" s="202">
        <v>4224</v>
      </c>
      <c r="B355" s="183" t="s">
        <v>234</v>
      </c>
      <c r="C355" s="229"/>
      <c r="D355" s="229"/>
      <c r="E355" s="229"/>
      <c r="F355" s="189">
        <v>0</v>
      </c>
    </row>
    <row r="356" spans="1:7" x14ac:dyDescent="0.25">
      <c r="A356" s="202">
        <v>4225</v>
      </c>
      <c r="B356" s="183" t="s">
        <v>426</v>
      </c>
      <c r="C356" s="229"/>
      <c r="D356" s="229"/>
      <c r="E356" s="229"/>
      <c r="F356" s="189">
        <v>0</v>
      </c>
    </row>
    <row r="357" spans="1:7" x14ac:dyDescent="0.25">
      <c r="A357" s="202">
        <v>4227</v>
      </c>
      <c r="B357" s="183" t="s">
        <v>347</v>
      </c>
      <c r="C357" s="229"/>
      <c r="D357" s="229"/>
      <c r="E357" s="229"/>
      <c r="F357" s="189">
        <v>0</v>
      </c>
    </row>
    <row r="358" spans="1:7" x14ac:dyDescent="0.25">
      <c r="A358" s="202">
        <v>4241</v>
      </c>
      <c r="B358" s="183" t="s">
        <v>436</v>
      </c>
      <c r="C358" s="229"/>
      <c r="D358" s="229"/>
      <c r="E358" s="229"/>
      <c r="F358" s="189">
        <v>0</v>
      </c>
    </row>
    <row r="359" spans="1:7" x14ac:dyDescent="0.25">
      <c r="A359" s="202">
        <v>4262</v>
      </c>
      <c r="B359" s="183" t="s">
        <v>238</v>
      </c>
      <c r="C359" s="229"/>
      <c r="D359" s="229"/>
      <c r="E359" s="229"/>
      <c r="F359" s="189">
        <v>0</v>
      </c>
    </row>
    <row r="360" spans="1:7" x14ac:dyDescent="0.25">
      <c r="A360" s="202">
        <v>4312</v>
      </c>
      <c r="B360" s="183" t="s">
        <v>454</v>
      </c>
      <c r="C360" s="229"/>
      <c r="D360" s="229"/>
      <c r="E360" s="229"/>
      <c r="F360" s="189">
        <v>0</v>
      </c>
    </row>
    <row r="361" spans="1:7" x14ac:dyDescent="0.25">
      <c r="A361" s="202">
        <v>4511</v>
      </c>
      <c r="B361" s="183" t="s">
        <v>242</v>
      </c>
      <c r="C361" s="229"/>
      <c r="D361" s="229"/>
      <c r="E361" s="229"/>
      <c r="F361" s="189">
        <v>0</v>
      </c>
    </row>
    <row r="362" spans="1:7" s="174" customFormat="1" x14ac:dyDescent="0.25">
      <c r="A362" s="223" t="s">
        <v>588</v>
      </c>
      <c r="B362" s="224" t="s">
        <v>591</v>
      </c>
      <c r="C362" s="225">
        <f>C363+C399</f>
        <v>39000</v>
      </c>
      <c r="D362" s="225">
        <f t="shared" ref="D362:E362" si="27">D363+D399</f>
        <v>14000</v>
      </c>
      <c r="E362" s="225">
        <f t="shared" si="27"/>
        <v>0</v>
      </c>
      <c r="F362" s="189">
        <v>0</v>
      </c>
      <c r="G362" s="235"/>
    </row>
    <row r="363" spans="1:7" x14ac:dyDescent="0.25">
      <c r="A363" s="226">
        <v>3</v>
      </c>
      <c r="B363" s="183" t="s">
        <v>72</v>
      </c>
      <c r="C363" s="229">
        <f>SUM(C364:C398)</f>
        <v>39000</v>
      </c>
      <c r="D363" s="229">
        <f t="shared" ref="D363:E363" si="28">SUM(D364:D398)</f>
        <v>14000</v>
      </c>
      <c r="E363" s="229">
        <f t="shared" si="28"/>
        <v>0</v>
      </c>
      <c r="F363" s="189">
        <v>0</v>
      </c>
    </row>
    <row r="364" spans="1:7" x14ac:dyDescent="0.25">
      <c r="A364" s="202">
        <v>3111</v>
      </c>
      <c r="B364" s="183" t="s">
        <v>78</v>
      </c>
      <c r="C364" s="229"/>
      <c r="D364" s="229"/>
      <c r="E364" s="229"/>
      <c r="F364" s="189">
        <v>0</v>
      </c>
    </row>
    <row r="365" spans="1:7" x14ac:dyDescent="0.25">
      <c r="A365" s="202">
        <v>3113</v>
      </c>
      <c r="B365" s="183" t="s">
        <v>80</v>
      </c>
      <c r="C365" s="229"/>
      <c r="D365" s="229"/>
      <c r="E365" s="229"/>
      <c r="F365" s="189">
        <v>0</v>
      </c>
    </row>
    <row r="366" spans="1:7" x14ac:dyDescent="0.25">
      <c r="A366" s="202">
        <v>3114</v>
      </c>
      <c r="B366" s="183" t="s">
        <v>361</v>
      </c>
      <c r="C366" s="229"/>
      <c r="D366" s="229"/>
      <c r="E366" s="229"/>
      <c r="F366" s="189">
        <v>0</v>
      </c>
    </row>
    <row r="367" spans="1:7" x14ac:dyDescent="0.25">
      <c r="A367" s="202">
        <v>3121</v>
      </c>
      <c r="B367" s="183" t="s">
        <v>82</v>
      </c>
      <c r="C367" s="229">
        <v>10000</v>
      </c>
      <c r="D367" s="229">
        <v>0</v>
      </c>
      <c r="E367" s="229">
        <v>0</v>
      </c>
      <c r="F367" s="189">
        <v>0</v>
      </c>
    </row>
    <row r="368" spans="1:7" x14ac:dyDescent="0.25">
      <c r="A368" s="202">
        <v>3132</v>
      </c>
      <c r="B368" s="183" t="s">
        <v>87</v>
      </c>
      <c r="C368" s="229"/>
      <c r="D368" s="229"/>
      <c r="E368" s="229"/>
      <c r="F368" s="189">
        <v>0</v>
      </c>
    </row>
    <row r="369" spans="1:6" x14ac:dyDescent="0.25">
      <c r="A369" s="205">
        <v>3211</v>
      </c>
      <c r="B369" s="183" t="s">
        <v>93</v>
      </c>
      <c r="C369" s="229">
        <v>7000</v>
      </c>
      <c r="D369" s="229">
        <v>4000</v>
      </c>
      <c r="E369" s="229">
        <v>0</v>
      </c>
      <c r="F369" s="189">
        <v>0</v>
      </c>
    </row>
    <row r="370" spans="1:6" x14ac:dyDescent="0.25">
      <c r="A370" s="202">
        <v>3212</v>
      </c>
      <c r="B370" s="183" t="s">
        <v>95</v>
      </c>
      <c r="C370" s="229"/>
      <c r="D370" s="229"/>
      <c r="E370" s="229"/>
      <c r="F370" s="189">
        <v>0</v>
      </c>
    </row>
    <row r="371" spans="1:6" x14ac:dyDescent="0.25">
      <c r="A371" s="202">
        <v>3213</v>
      </c>
      <c r="B371" s="183" t="s">
        <v>97</v>
      </c>
      <c r="C371" s="229"/>
      <c r="D371" s="229"/>
      <c r="E371" s="229"/>
      <c r="F371" s="189">
        <v>0</v>
      </c>
    </row>
    <row r="372" spans="1:6" x14ac:dyDescent="0.25">
      <c r="A372" s="202">
        <v>3221</v>
      </c>
      <c r="B372" s="183" t="s">
        <v>103</v>
      </c>
      <c r="C372" s="229"/>
      <c r="D372" s="229"/>
      <c r="E372" s="229"/>
      <c r="F372" s="189">
        <v>0</v>
      </c>
    </row>
    <row r="373" spans="1:6" x14ac:dyDescent="0.25">
      <c r="A373" s="202">
        <v>3223</v>
      </c>
      <c r="B373" s="183" t="s">
        <v>105</v>
      </c>
      <c r="C373" s="229"/>
      <c r="D373" s="229"/>
      <c r="E373" s="229"/>
      <c r="F373" s="189">
        <v>0</v>
      </c>
    </row>
    <row r="374" spans="1:6" x14ac:dyDescent="0.25">
      <c r="A374" s="202">
        <v>3224</v>
      </c>
      <c r="B374" s="183" t="s">
        <v>107</v>
      </c>
      <c r="C374" s="229"/>
      <c r="D374" s="229"/>
      <c r="E374" s="229"/>
      <c r="F374" s="189">
        <v>0</v>
      </c>
    </row>
    <row r="375" spans="1:6" x14ac:dyDescent="0.25">
      <c r="A375" s="202">
        <v>3225</v>
      </c>
      <c r="B375" s="183" t="s">
        <v>109</v>
      </c>
      <c r="C375" s="229"/>
      <c r="D375" s="229"/>
      <c r="E375" s="229"/>
      <c r="F375" s="189">
        <v>0</v>
      </c>
    </row>
    <row r="376" spans="1:6" x14ac:dyDescent="0.25">
      <c r="A376" s="202">
        <v>3227</v>
      </c>
      <c r="B376" s="183" t="s">
        <v>111</v>
      </c>
      <c r="C376" s="229"/>
      <c r="D376" s="229"/>
      <c r="E376" s="229"/>
      <c r="F376" s="189">
        <v>0</v>
      </c>
    </row>
    <row r="377" spans="1:6" x14ac:dyDescent="0.25">
      <c r="A377" s="202">
        <v>3231</v>
      </c>
      <c r="B377" s="183" t="s">
        <v>115</v>
      </c>
      <c r="C377" s="229"/>
      <c r="D377" s="229"/>
      <c r="E377" s="229"/>
      <c r="F377" s="189">
        <v>0</v>
      </c>
    </row>
    <row r="378" spans="1:6" x14ac:dyDescent="0.25">
      <c r="A378" s="202">
        <v>3232</v>
      </c>
      <c r="B378" s="183" t="s">
        <v>117</v>
      </c>
      <c r="C378" s="229"/>
      <c r="D378" s="229"/>
      <c r="E378" s="229"/>
      <c r="F378" s="189">
        <v>0</v>
      </c>
    </row>
    <row r="379" spans="1:6" x14ac:dyDescent="0.25">
      <c r="A379" s="202">
        <v>3233</v>
      </c>
      <c r="B379" s="183" t="s">
        <v>119</v>
      </c>
      <c r="C379" s="229"/>
      <c r="D379" s="229"/>
      <c r="E379" s="229"/>
      <c r="F379" s="189">
        <v>0</v>
      </c>
    </row>
    <row r="380" spans="1:6" x14ac:dyDescent="0.25">
      <c r="A380" s="202">
        <v>3234</v>
      </c>
      <c r="B380" s="183" t="s">
        <v>121</v>
      </c>
      <c r="C380" s="229"/>
      <c r="D380" s="229"/>
      <c r="E380" s="229"/>
      <c r="F380" s="189">
        <v>0</v>
      </c>
    </row>
    <row r="381" spans="1:6" x14ac:dyDescent="0.25">
      <c r="A381" s="202">
        <v>3235</v>
      </c>
      <c r="B381" s="183" t="s">
        <v>123</v>
      </c>
      <c r="C381" s="229"/>
      <c r="D381" s="229"/>
      <c r="E381" s="229"/>
      <c r="F381" s="189">
        <v>0</v>
      </c>
    </row>
    <row r="382" spans="1:6" x14ac:dyDescent="0.25">
      <c r="A382" s="202">
        <v>3236</v>
      </c>
      <c r="B382" s="183" t="s">
        <v>125</v>
      </c>
      <c r="C382" s="229"/>
      <c r="D382" s="229"/>
      <c r="E382" s="229"/>
      <c r="F382" s="189">
        <v>0</v>
      </c>
    </row>
    <row r="383" spans="1:6" x14ac:dyDescent="0.25">
      <c r="A383" s="202">
        <v>3237</v>
      </c>
      <c r="B383" s="183" t="s">
        <v>127</v>
      </c>
      <c r="C383" s="229">
        <v>22000</v>
      </c>
      <c r="D383" s="229">
        <v>10000</v>
      </c>
      <c r="E383" s="229">
        <v>0</v>
      </c>
      <c r="F383" s="189">
        <v>0</v>
      </c>
    </row>
    <row r="384" spans="1:6" x14ac:dyDescent="0.25">
      <c r="A384" s="202">
        <v>3238</v>
      </c>
      <c r="B384" s="183" t="s">
        <v>129</v>
      </c>
      <c r="C384" s="229"/>
      <c r="D384" s="229"/>
      <c r="E384" s="229"/>
      <c r="F384" s="189">
        <v>0</v>
      </c>
    </row>
    <row r="385" spans="1:6" x14ac:dyDescent="0.25">
      <c r="A385" s="202">
        <v>3239</v>
      </c>
      <c r="B385" s="183" t="s">
        <v>131</v>
      </c>
      <c r="C385" s="229"/>
      <c r="D385" s="229"/>
      <c r="E385" s="229"/>
      <c r="F385" s="189">
        <v>0</v>
      </c>
    </row>
    <row r="386" spans="1:6" x14ac:dyDescent="0.25">
      <c r="A386" s="202">
        <v>3241</v>
      </c>
      <c r="B386" s="183" t="s">
        <v>133</v>
      </c>
      <c r="C386" s="229"/>
      <c r="D386" s="229"/>
      <c r="E386" s="229"/>
      <c r="F386" s="189">
        <v>0</v>
      </c>
    </row>
    <row r="387" spans="1:6" x14ac:dyDescent="0.25">
      <c r="A387" s="202">
        <v>3292</v>
      </c>
      <c r="B387" s="183" t="s">
        <v>140</v>
      </c>
      <c r="C387" s="229"/>
      <c r="D387" s="229"/>
      <c r="E387" s="229"/>
      <c r="F387" s="189">
        <v>0</v>
      </c>
    </row>
    <row r="388" spans="1:6" x14ac:dyDescent="0.25">
      <c r="A388" s="202">
        <v>3293</v>
      </c>
      <c r="B388" s="183" t="s">
        <v>142</v>
      </c>
      <c r="C388" s="229"/>
      <c r="D388" s="229"/>
      <c r="E388" s="229"/>
      <c r="F388" s="189">
        <v>0</v>
      </c>
    </row>
    <row r="389" spans="1:6" x14ac:dyDescent="0.25">
      <c r="A389" s="202">
        <v>3294</v>
      </c>
      <c r="B389" s="183" t="s">
        <v>144</v>
      </c>
      <c r="C389" s="229"/>
      <c r="D389" s="229"/>
      <c r="E389" s="229"/>
      <c r="F389" s="189">
        <v>0</v>
      </c>
    </row>
    <row r="390" spans="1:6" x14ac:dyDescent="0.25">
      <c r="A390" s="202">
        <v>3295</v>
      </c>
      <c r="B390" s="183" t="s">
        <v>146</v>
      </c>
      <c r="C390" s="229"/>
      <c r="D390" s="229"/>
      <c r="E390" s="229"/>
      <c r="F390" s="189">
        <v>0</v>
      </c>
    </row>
    <row r="391" spans="1:6" x14ac:dyDescent="0.25">
      <c r="A391" s="202">
        <v>3299</v>
      </c>
      <c r="B391" s="183" t="s">
        <v>136</v>
      </c>
      <c r="C391" s="229"/>
      <c r="D391" s="229"/>
      <c r="E391" s="229"/>
      <c r="F391" s="189">
        <v>0</v>
      </c>
    </row>
    <row r="392" spans="1:6" x14ac:dyDescent="0.25">
      <c r="A392" s="202">
        <v>3431</v>
      </c>
      <c r="B392" s="183" t="s">
        <v>155</v>
      </c>
      <c r="C392" s="229"/>
      <c r="D392" s="229"/>
      <c r="E392" s="229"/>
      <c r="F392" s="189">
        <v>0</v>
      </c>
    </row>
    <row r="393" spans="1:6" x14ac:dyDescent="0.25">
      <c r="A393" s="205">
        <v>3432</v>
      </c>
      <c r="B393" s="183" t="s">
        <v>375</v>
      </c>
      <c r="C393" s="229"/>
      <c r="D393" s="229"/>
      <c r="E393" s="229"/>
      <c r="F393" s="189">
        <v>0</v>
      </c>
    </row>
    <row r="394" spans="1:6" x14ac:dyDescent="0.25">
      <c r="A394" s="205">
        <v>3433</v>
      </c>
      <c r="B394" s="183" t="s">
        <v>377</v>
      </c>
      <c r="C394" s="229"/>
      <c r="D394" s="229"/>
      <c r="E394" s="229"/>
      <c r="F394" s="189">
        <v>0</v>
      </c>
    </row>
    <row r="395" spans="1:6" x14ac:dyDescent="0.25">
      <c r="A395" s="202">
        <v>3434</v>
      </c>
      <c r="B395" s="183" t="s">
        <v>379</v>
      </c>
      <c r="C395" s="229"/>
      <c r="D395" s="229"/>
      <c r="E395" s="229"/>
      <c r="F395" s="189">
        <v>0</v>
      </c>
    </row>
    <row r="396" spans="1:6" x14ac:dyDescent="0.25">
      <c r="A396" s="202">
        <v>3721</v>
      </c>
      <c r="B396" s="183" t="s">
        <v>198</v>
      </c>
      <c r="C396" s="229"/>
      <c r="D396" s="229"/>
      <c r="E396" s="229"/>
      <c r="F396" s="189">
        <v>0</v>
      </c>
    </row>
    <row r="397" spans="1:6" x14ac:dyDescent="0.25">
      <c r="A397" s="202">
        <v>3722</v>
      </c>
      <c r="B397" s="183" t="s">
        <v>398</v>
      </c>
      <c r="C397" s="229"/>
      <c r="D397" s="229"/>
      <c r="E397" s="229"/>
      <c r="F397" s="189">
        <v>0</v>
      </c>
    </row>
    <row r="398" spans="1:6" x14ac:dyDescent="0.25">
      <c r="A398" s="202">
        <v>3811</v>
      </c>
      <c r="B398" s="183" t="s">
        <v>204</v>
      </c>
      <c r="C398" s="229"/>
      <c r="D398" s="229"/>
      <c r="E398" s="229"/>
      <c r="F398" s="189">
        <v>0</v>
      </c>
    </row>
    <row r="399" spans="1:6" x14ac:dyDescent="0.25">
      <c r="A399" s="202">
        <v>4</v>
      </c>
      <c r="B399" s="183" t="s">
        <v>217</v>
      </c>
      <c r="C399" s="229">
        <f>SUM(C400:C411)</f>
        <v>0</v>
      </c>
      <c r="D399" s="229">
        <f t="shared" ref="D399:E399" si="29">SUM(D400:D411)</f>
        <v>0</v>
      </c>
      <c r="E399" s="229">
        <f t="shared" si="29"/>
        <v>0</v>
      </c>
      <c r="F399" s="189">
        <v>0</v>
      </c>
    </row>
    <row r="400" spans="1:6" x14ac:dyDescent="0.25">
      <c r="A400" s="202">
        <v>4123</v>
      </c>
      <c r="B400" s="183" t="s">
        <v>222</v>
      </c>
      <c r="C400" s="229"/>
      <c r="D400" s="229"/>
      <c r="E400" s="229"/>
      <c r="F400" s="189">
        <v>0</v>
      </c>
    </row>
    <row r="401" spans="1:6" x14ac:dyDescent="0.25">
      <c r="A401" s="202">
        <v>4212</v>
      </c>
      <c r="B401" s="183" t="s">
        <v>228</v>
      </c>
      <c r="C401" s="229"/>
      <c r="D401" s="229"/>
      <c r="E401" s="229"/>
      <c r="F401" s="189">
        <v>0</v>
      </c>
    </row>
    <row r="402" spans="1:6" x14ac:dyDescent="0.25">
      <c r="A402" s="202">
        <v>4221</v>
      </c>
      <c r="B402" s="183" t="s">
        <v>232</v>
      </c>
      <c r="C402" s="229"/>
      <c r="D402" s="229"/>
      <c r="E402" s="229"/>
      <c r="F402" s="189">
        <v>0</v>
      </c>
    </row>
    <row r="403" spans="1:6" x14ac:dyDescent="0.25">
      <c r="A403" s="202">
        <v>4222</v>
      </c>
      <c r="B403" s="183" t="s">
        <v>422</v>
      </c>
      <c r="C403" s="229"/>
      <c r="D403" s="229"/>
      <c r="E403" s="229"/>
      <c r="F403" s="189">
        <v>0</v>
      </c>
    </row>
    <row r="404" spans="1:6" x14ac:dyDescent="0.25">
      <c r="A404" s="202">
        <v>4223</v>
      </c>
      <c r="B404" s="183" t="s">
        <v>424</v>
      </c>
      <c r="C404" s="229"/>
      <c r="D404" s="229"/>
      <c r="E404" s="229"/>
      <c r="F404" s="189">
        <v>0</v>
      </c>
    </row>
    <row r="405" spans="1:6" x14ac:dyDescent="0.25">
      <c r="A405" s="202">
        <v>4224</v>
      </c>
      <c r="B405" s="183" t="s">
        <v>234</v>
      </c>
      <c r="C405" s="229"/>
      <c r="D405" s="229"/>
      <c r="E405" s="229"/>
      <c r="F405" s="189">
        <v>0</v>
      </c>
    </row>
    <row r="406" spans="1:6" x14ac:dyDescent="0.25">
      <c r="A406" s="202">
        <v>4225</v>
      </c>
      <c r="B406" s="183" t="s">
        <v>426</v>
      </c>
      <c r="C406" s="229"/>
      <c r="D406" s="229"/>
      <c r="E406" s="229"/>
      <c r="F406" s="189">
        <v>0</v>
      </c>
    </row>
    <row r="407" spans="1:6" x14ac:dyDescent="0.25">
      <c r="A407" s="202">
        <v>4227</v>
      </c>
      <c r="B407" s="183" t="s">
        <v>347</v>
      </c>
      <c r="C407" s="229"/>
      <c r="D407" s="229"/>
      <c r="E407" s="229"/>
      <c r="F407" s="189">
        <v>0</v>
      </c>
    </row>
    <row r="408" spans="1:6" x14ac:dyDescent="0.25">
      <c r="A408" s="202">
        <v>4241</v>
      </c>
      <c r="B408" s="183" t="s">
        <v>436</v>
      </c>
      <c r="C408" s="229"/>
      <c r="D408" s="229"/>
      <c r="E408" s="229"/>
      <c r="F408" s="189">
        <v>0</v>
      </c>
    </row>
    <row r="409" spans="1:6" x14ac:dyDescent="0.25">
      <c r="A409" s="202">
        <v>4262</v>
      </c>
      <c r="B409" s="183" t="s">
        <v>238</v>
      </c>
      <c r="C409" s="229"/>
      <c r="D409" s="229"/>
      <c r="E409" s="229"/>
      <c r="F409" s="189">
        <v>0</v>
      </c>
    </row>
    <row r="410" spans="1:6" x14ac:dyDescent="0.25">
      <c r="A410" s="202">
        <v>4312</v>
      </c>
      <c r="B410" s="183" t="s">
        <v>454</v>
      </c>
      <c r="C410" s="229"/>
      <c r="D410" s="229"/>
      <c r="E410" s="229"/>
      <c r="F410" s="189">
        <v>0</v>
      </c>
    </row>
    <row r="411" spans="1:6" x14ac:dyDescent="0.25">
      <c r="A411" s="202">
        <v>4511</v>
      </c>
      <c r="B411" s="183" t="s">
        <v>242</v>
      </c>
      <c r="C411" s="229"/>
      <c r="D411" s="229"/>
      <c r="E411" s="229"/>
      <c r="F411" s="189">
        <v>0</v>
      </c>
    </row>
    <row r="412" spans="1:6" x14ac:dyDescent="0.25">
      <c r="A412" s="262" t="s">
        <v>596</v>
      </c>
      <c r="B412" s="263">
        <f>B413+B428+B431</f>
        <v>56892</v>
      </c>
      <c r="C412" s="264">
        <f t="shared" ref="C412:D412" si="30">C413+C428+C431</f>
        <v>0</v>
      </c>
      <c r="D412" s="264">
        <f t="shared" si="30"/>
        <v>0</v>
      </c>
      <c r="E412" s="265"/>
      <c r="F412" s="189">
        <v>95136.65</v>
      </c>
    </row>
    <row r="413" spans="1:6" x14ac:dyDescent="0.25">
      <c r="A413" s="266"/>
      <c r="B413" s="267">
        <f>B414+B453</f>
        <v>56892</v>
      </c>
      <c r="C413" s="260">
        <f t="shared" ref="C413:D413" si="31">C414+C453</f>
        <v>0</v>
      </c>
      <c r="D413" s="260">
        <f t="shared" si="31"/>
        <v>0</v>
      </c>
      <c r="E413" s="246"/>
      <c r="F413" s="189">
        <v>64464.36</v>
      </c>
    </row>
    <row r="414" spans="1:6" x14ac:dyDescent="0.25">
      <c r="A414" s="268" t="s">
        <v>72</v>
      </c>
      <c r="B414" s="269">
        <f>SUM(B415:B426)</f>
        <v>56892</v>
      </c>
      <c r="C414" s="270">
        <f t="shared" ref="C414:D414" si="32">SUM(C415:C426)</f>
        <v>0</v>
      </c>
      <c r="D414" s="270">
        <f t="shared" si="32"/>
        <v>0</v>
      </c>
      <c r="E414" s="246"/>
      <c r="F414" s="189">
        <v>63764.36</v>
      </c>
    </row>
    <row r="415" spans="1:6" x14ac:dyDescent="0.25">
      <c r="A415" s="245" t="s">
        <v>78</v>
      </c>
      <c r="B415" s="208">
        <v>20919</v>
      </c>
      <c r="C415" s="246">
        <v>0</v>
      </c>
      <c r="D415" s="246">
        <v>0</v>
      </c>
      <c r="E415" s="246"/>
      <c r="F415" s="189">
        <v>30590.620000000003</v>
      </c>
    </row>
    <row r="416" spans="1:6" x14ac:dyDescent="0.25">
      <c r="A416" s="245" t="s">
        <v>80</v>
      </c>
      <c r="B416" s="208"/>
      <c r="C416" s="246"/>
      <c r="D416" s="246"/>
      <c r="E416" s="246"/>
      <c r="F416" s="189">
        <v>0</v>
      </c>
    </row>
    <row r="417" spans="1:6" x14ac:dyDescent="0.25">
      <c r="A417" s="245" t="s">
        <v>361</v>
      </c>
      <c r="B417" s="208"/>
      <c r="C417" s="246"/>
      <c r="D417" s="246"/>
      <c r="E417" s="246"/>
      <c r="F417" s="189">
        <v>0</v>
      </c>
    </row>
    <row r="418" spans="1:6" x14ac:dyDescent="0.25">
      <c r="A418" s="245" t="s">
        <v>82</v>
      </c>
      <c r="B418" s="208">
        <v>900</v>
      </c>
      <c r="C418" s="246">
        <v>0</v>
      </c>
      <c r="D418" s="246">
        <v>0</v>
      </c>
      <c r="E418" s="246"/>
      <c r="F418" s="189">
        <v>0</v>
      </c>
    </row>
    <row r="419" spans="1:6" x14ac:dyDescent="0.25">
      <c r="A419" s="245" t="s">
        <v>87</v>
      </c>
      <c r="B419" s="208">
        <v>3452</v>
      </c>
      <c r="C419" s="246">
        <v>0</v>
      </c>
      <c r="D419" s="246">
        <v>0</v>
      </c>
      <c r="E419" s="246"/>
      <c r="F419" s="189">
        <v>5047.46</v>
      </c>
    </row>
    <row r="420" spans="1:6" x14ac:dyDescent="0.25">
      <c r="A420" s="245" t="s">
        <v>93</v>
      </c>
      <c r="B420" s="208"/>
      <c r="C420" s="246"/>
      <c r="D420" s="246"/>
      <c r="E420" s="246"/>
      <c r="F420" s="189">
        <v>2166.5</v>
      </c>
    </row>
    <row r="421" spans="1:6" x14ac:dyDescent="0.25">
      <c r="A421" s="245" t="s">
        <v>95</v>
      </c>
      <c r="B421" s="208">
        <v>335</v>
      </c>
      <c r="C421" s="246">
        <v>0</v>
      </c>
      <c r="D421" s="246">
        <v>0</v>
      </c>
      <c r="E421" s="246"/>
      <c r="F421" s="189">
        <v>0</v>
      </c>
    </row>
    <row r="422" spans="1:6" x14ac:dyDescent="0.25">
      <c r="A422" s="245" t="s">
        <v>103</v>
      </c>
      <c r="B422" s="208"/>
      <c r="C422" s="246"/>
      <c r="D422" s="246"/>
      <c r="E422" s="246"/>
      <c r="F422" s="189">
        <v>73.72999999999999</v>
      </c>
    </row>
    <row r="423" spans="1:6" x14ac:dyDescent="0.25">
      <c r="A423" s="245" t="s">
        <v>131</v>
      </c>
      <c r="B423" s="208"/>
      <c r="C423" s="246"/>
      <c r="D423" s="246"/>
      <c r="E423" s="246"/>
      <c r="F423" s="189">
        <v>514.28</v>
      </c>
    </row>
    <row r="424" spans="1:6" x14ac:dyDescent="0.25">
      <c r="A424" s="245" t="s">
        <v>606</v>
      </c>
      <c r="B424" s="208"/>
      <c r="C424" s="246"/>
      <c r="D424" s="246"/>
      <c r="E424" s="246"/>
      <c r="F424" s="189">
        <v>102.54</v>
      </c>
    </row>
    <row r="425" spans="1:6" x14ac:dyDescent="0.25">
      <c r="A425" s="245" t="s">
        <v>127</v>
      </c>
      <c r="B425" s="208">
        <v>3789</v>
      </c>
      <c r="C425" s="246">
        <v>0</v>
      </c>
      <c r="D425" s="246">
        <v>0</v>
      </c>
      <c r="E425" s="246"/>
      <c r="F425" s="189">
        <v>6914.48</v>
      </c>
    </row>
    <row r="426" spans="1:6" x14ac:dyDescent="0.25">
      <c r="A426" s="245" t="s">
        <v>206</v>
      </c>
      <c r="B426" s="208">
        <v>27497</v>
      </c>
      <c r="C426" s="246">
        <v>0</v>
      </c>
      <c r="D426" s="246">
        <v>0</v>
      </c>
      <c r="E426" s="246"/>
      <c r="F426" s="189">
        <v>19011.3</v>
      </c>
    </row>
    <row r="427" spans="1:6" x14ac:dyDescent="0.25">
      <c r="A427" s="245" t="s">
        <v>607</v>
      </c>
      <c r="B427" s="208"/>
      <c r="C427" s="246"/>
      <c r="D427" s="246"/>
      <c r="E427" s="246"/>
      <c r="F427" s="189">
        <v>43.45</v>
      </c>
    </row>
    <row r="428" spans="1:6" x14ac:dyDescent="0.25">
      <c r="A428" s="266" t="s">
        <v>604</v>
      </c>
      <c r="B428" s="267">
        <f>B429+B430</f>
        <v>0</v>
      </c>
      <c r="C428" s="260">
        <f t="shared" ref="C428:D428" si="33">C429+C430</f>
        <v>0</v>
      </c>
      <c r="D428" s="260">
        <f t="shared" si="33"/>
        <v>0</v>
      </c>
      <c r="E428" s="246"/>
      <c r="F428" s="189">
        <v>960</v>
      </c>
    </row>
    <row r="429" spans="1:6" x14ac:dyDescent="0.25">
      <c r="A429" s="245" t="s">
        <v>131</v>
      </c>
      <c r="B429" s="271"/>
      <c r="C429" s="246"/>
      <c r="D429" s="246"/>
      <c r="E429" s="246"/>
      <c r="F429" s="189">
        <v>500</v>
      </c>
    </row>
    <row r="430" spans="1:6" x14ac:dyDescent="0.25">
      <c r="A430" s="245" t="s">
        <v>436</v>
      </c>
      <c r="B430" s="271"/>
      <c r="C430" s="246"/>
      <c r="D430" s="246"/>
      <c r="E430" s="246"/>
      <c r="F430" s="189">
        <v>460</v>
      </c>
    </row>
    <row r="431" spans="1:6" x14ac:dyDescent="0.25">
      <c r="A431" s="266" t="s">
        <v>605</v>
      </c>
      <c r="B431" s="267">
        <f>B432+B433+B434</f>
        <v>0</v>
      </c>
      <c r="C431" s="260">
        <f t="shared" ref="C431:D431" si="34">C432+C433+C434</f>
        <v>0</v>
      </c>
      <c r="D431" s="260">
        <f t="shared" si="34"/>
        <v>0</v>
      </c>
      <c r="E431" s="246"/>
      <c r="F431" s="189">
        <v>29712.29</v>
      </c>
    </row>
    <row r="432" spans="1:6" x14ac:dyDescent="0.25">
      <c r="A432" s="245" t="s">
        <v>93</v>
      </c>
      <c r="B432" s="271"/>
      <c r="C432" s="246"/>
      <c r="D432" s="246"/>
      <c r="E432" s="246"/>
      <c r="F432" s="189">
        <v>3679.75</v>
      </c>
    </row>
    <row r="433" spans="1:6" x14ac:dyDescent="0.25">
      <c r="A433" s="245" t="s">
        <v>103</v>
      </c>
      <c r="B433" s="271"/>
      <c r="C433" s="246"/>
      <c r="D433" s="246"/>
      <c r="E433" s="246"/>
      <c r="F433" s="189">
        <v>2469.08</v>
      </c>
    </row>
    <row r="434" spans="1:6" x14ac:dyDescent="0.25">
      <c r="A434" s="245" t="s">
        <v>127</v>
      </c>
      <c r="B434" s="271"/>
      <c r="C434" s="246"/>
      <c r="D434" s="246"/>
      <c r="E434" s="246"/>
      <c r="F434" s="189">
        <v>23563.46</v>
      </c>
    </row>
    <row r="435" spans="1:6" x14ac:dyDescent="0.25">
      <c r="A435" s="272" t="s">
        <v>618</v>
      </c>
      <c r="B435" s="273" t="s">
        <v>619</v>
      </c>
      <c r="C435" s="265"/>
      <c r="D435" s="265"/>
      <c r="E435" s="265"/>
      <c r="F435" s="189">
        <v>3075.7200000000003</v>
      </c>
    </row>
    <row r="436" spans="1:6" x14ac:dyDescent="0.25">
      <c r="A436" s="182" t="s">
        <v>620</v>
      </c>
      <c r="B436" s="183" t="s">
        <v>608</v>
      </c>
      <c r="C436" s="229"/>
      <c r="D436" s="229"/>
      <c r="E436" s="229"/>
      <c r="F436" s="189">
        <v>3075.7200000000003</v>
      </c>
    </row>
    <row r="437" spans="1:6" x14ac:dyDescent="0.25">
      <c r="A437" s="182">
        <v>32111</v>
      </c>
      <c r="B437" s="183" t="s">
        <v>621</v>
      </c>
      <c r="C437" s="229"/>
      <c r="D437" s="229"/>
      <c r="E437" s="229"/>
      <c r="F437" s="189">
        <v>60</v>
      </c>
    </row>
    <row r="438" spans="1:6" x14ac:dyDescent="0.25">
      <c r="A438" s="182">
        <v>32112</v>
      </c>
      <c r="B438" s="183" t="s">
        <v>622</v>
      </c>
      <c r="C438" s="229"/>
      <c r="D438" s="229"/>
      <c r="E438" s="229"/>
      <c r="F438" s="189">
        <v>650</v>
      </c>
    </row>
    <row r="439" spans="1:6" x14ac:dyDescent="0.25">
      <c r="A439" s="182">
        <v>32114</v>
      </c>
      <c r="B439" s="183" t="s">
        <v>623</v>
      </c>
      <c r="C439" s="229"/>
      <c r="D439" s="229"/>
      <c r="E439" s="229"/>
      <c r="F439" s="189">
        <v>302.70999999999998</v>
      </c>
    </row>
    <row r="440" spans="1:6" x14ac:dyDescent="0.25">
      <c r="A440" s="182">
        <v>32116</v>
      </c>
      <c r="B440" s="183" t="s">
        <v>624</v>
      </c>
      <c r="C440" s="229"/>
      <c r="D440" s="229"/>
      <c r="E440" s="229"/>
      <c r="F440" s="189">
        <v>1880.5</v>
      </c>
    </row>
    <row r="441" spans="1:6" x14ac:dyDescent="0.25">
      <c r="A441" s="182">
        <v>32119</v>
      </c>
      <c r="B441" s="183" t="s">
        <v>625</v>
      </c>
      <c r="C441" s="229"/>
      <c r="D441" s="229"/>
      <c r="E441" s="229"/>
      <c r="F441" s="189">
        <v>182.51</v>
      </c>
    </row>
    <row r="442" spans="1:6" ht="39" x14ac:dyDescent="0.25">
      <c r="A442" s="180" t="s">
        <v>626</v>
      </c>
      <c r="B442" s="262" t="s">
        <v>66</v>
      </c>
      <c r="C442" s="265"/>
      <c r="D442" s="265"/>
      <c r="E442" s="265"/>
      <c r="F442" s="189">
        <v>1455.08</v>
      </c>
    </row>
    <row r="443" spans="1:6" x14ac:dyDescent="0.25">
      <c r="A443" s="182">
        <v>3239</v>
      </c>
      <c r="B443" s="183" t="s">
        <v>627</v>
      </c>
      <c r="C443" s="229"/>
      <c r="D443" s="229"/>
      <c r="E443" s="229"/>
      <c r="F443" s="189">
        <v>1455.08</v>
      </c>
    </row>
    <row r="444" spans="1:6" ht="39" x14ac:dyDescent="0.25">
      <c r="A444" s="180" t="s">
        <v>628</v>
      </c>
      <c r="B444" s="262" t="s">
        <v>609</v>
      </c>
      <c r="C444" s="265"/>
      <c r="D444" s="265"/>
      <c r="E444" s="265"/>
      <c r="F444" s="189">
        <v>17107.97</v>
      </c>
    </row>
    <row r="445" spans="1:6" x14ac:dyDescent="0.25">
      <c r="A445" s="182">
        <v>3299</v>
      </c>
      <c r="B445" s="183" t="s">
        <v>136</v>
      </c>
      <c r="C445" s="229"/>
      <c r="D445" s="229"/>
      <c r="E445" s="229"/>
      <c r="F445" s="189">
        <v>17107.97</v>
      </c>
    </row>
  </sheetData>
  <mergeCells count="4">
    <mergeCell ref="F5:F6"/>
    <mergeCell ref="C5:E5"/>
    <mergeCell ref="A3:F3"/>
    <mergeCell ref="A2:F2"/>
  </mergeCells>
  <pageMargins left="0.7" right="0.7" top="0.75" bottom="0.75" header="0.3" footer="0.3"/>
  <pageSetup scale="4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8</vt:i4>
      </vt:variant>
      <vt:variant>
        <vt:lpstr>Imenovani rasponi</vt:lpstr>
      </vt:variant>
      <vt:variant>
        <vt:i4>4</vt:i4>
      </vt:variant>
    </vt:vector>
  </HeadingPairs>
  <TitlesOfParts>
    <vt:vector size="12" baseType="lpstr">
      <vt:lpstr>A. SAŽETAK</vt:lpstr>
      <vt:lpstr>A.1 PRIHODI EK</vt:lpstr>
      <vt:lpstr>A.1 RASHODI EK</vt:lpstr>
      <vt:lpstr>A.2 PRIHODI I RASHODI IF</vt:lpstr>
      <vt:lpstr>A.3 RASHODI FUNKC</vt:lpstr>
      <vt:lpstr>B.1 RAČUN FINANC EK</vt:lpstr>
      <vt:lpstr>B.2 RAČUN FINANC IF</vt:lpstr>
      <vt:lpstr>II. POSEBNI DIO 08006</vt:lpstr>
      <vt:lpstr>'A.1 PRIHODI EK'!Ispis_naslova</vt:lpstr>
      <vt:lpstr>'A.1 RASHODI EK'!Ispis_naslova</vt:lpstr>
      <vt:lpstr>'A.2 PRIHODI I RASHODI IF'!Ispis_naslova</vt:lpstr>
      <vt:lpstr>'B.1 RAČUN FINANC EK'!Ispis_naslova</vt:lpstr>
    </vt:vector>
  </TitlesOfParts>
  <Company>MZO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</dc:creator>
  <cp:lastModifiedBy>korisnik</cp:lastModifiedBy>
  <cp:lastPrinted>2026-06-30T07:21:47Z</cp:lastPrinted>
  <dcterms:created xsi:type="dcterms:W3CDTF">2024-02-22T20:30:43Z</dcterms:created>
  <dcterms:modified xsi:type="dcterms:W3CDTF">2026-07-27T09:20:12Z</dcterms:modified>
</cp:coreProperties>
</file>